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defaultThemeVersion="166925"/>
  <mc:AlternateContent xmlns:mc="http://schemas.openxmlformats.org/markup-compatibility/2006">
    <mc:Choice Requires="x15">
      <x15ac:absPath xmlns:x15ac="http://schemas.microsoft.com/office/spreadsheetml/2010/11/ac" url="C:\Users\02015\OneDrive - 宇宙航空研究開発機構\小型衛星\JAMSS殿UI支援\提出文書テンプレート\"/>
    </mc:Choice>
  </mc:AlternateContent>
  <xr:revisionPtr revIDLastSave="82" documentId="13_ncr:1_{88229598-F22E-48DB-B4EC-578D321BA5E8}" xr6:coauthVersionLast="44" xr6:coauthVersionMax="44" xr10:uidLastSave="{02548F43-884E-47B1-9F67-6BEBA75AFB38}"/>
  <bookViews>
    <workbookView xWindow="-6020" yWindow="-16310" windowWidth="38620" windowHeight="15970" xr2:uid="{00000000-000D-0000-FFFF-FFFF00000000}"/>
  </bookViews>
  <sheets>
    <sheet name="doc_list" sheetId="10"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37" i="10" l="1"/>
  <c r="D36" i="10"/>
  <c r="D35" i="10"/>
  <c r="I10" i="10" l="1"/>
  <c r="H23" i="10"/>
  <c r="H22" i="10"/>
  <c r="H16" i="10"/>
  <c r="E24" i="10" l="1"/>
  <c r="G34" i="10"/>
  <c r="G32" i="10"/>
  <c r="E37" i="10"/>
  <c r="E36" i="10"/>
  <c r="E35" i="10"/>
  <c r="D34" i="10"/>
  <c r="E34" i="10" s="1"/>
  <c r="D33" i="10"/>
  <c r="E33" i="10" s="1"/>
  <c r="D32" i="10"/>
  <c r="E32" i="10" s="1"/>
  <c r="D31" i="10"/>
  <c r="E31" i="10" s="1"/>
  <c r="D30" i="10"/>
  <c r="E30" i="10" s="1"/>
  <c r="D29" i="10"/>
  <c r="E29" i="10" s="1"/>
  <c r="D28" i="10"/>
  <c r="E28" i="10" s="1"/>
  <c r="D27" i="10"/>
  <c r="E27" i="10" s="1"/>
  <c r="D26" i="10"/>
  <c r="E26" i="10" s="1"/>
  <c r="D25" i="10"/>
  <c r="E25" i="10" s="1"/>
  <c r="D24" i="10"/>
  <c r="D23" i="10"/>
  <c r="E23" i="10" s="1"/>
  <c r="D22" i="10"/>
  <c r="E22" i="10" s="1"/>
  <c r="D21" i="10"/>
  <c r="E21" i="10" s="1"/>
  <c r="D20" i="10"/>
  <c r="E20" i="10" s="1"/>
  <c r="D19" i="10"/>
  <c r="E19" i="10" s="1"/>
  <c r="D18" i="10"/>
  <c r="E18" i="10" s="1"/>
  <c r="D17" i="10"/>
  <c r="E17" i="10" s="1"/>
  <c r="D16" i="10"/>
  <c r="E16" i="10" s="1"/>
  <c r="D15" i="10"/>
  <c r="E15" i="10" s="1"/>
  <c r="D14" i="10"/>
  <c r="E14" i="10" s="1"/>
  <c r="D13" i="10"/>
  <c r="E13" i="10" s="1"/>
  <c r="D12" i="10"/>
  <c r="E12" i="10" s="1"/>
  <c r="D11" i="10"/>
  <c r="E11" i="10" s="1"/>
  <c r="D10" i="10"/>
  <c r="E10" i="10" s="1"/>
  <c r="D9" i="10"/>
  <c r="E9" i="10" s="1"/>
  <c r="F23" i="10" l="1"/>
  <c r="F22" i="10"/>
  <c r="G23" i="10" l="1"/>
  <c r="G17" i="10"/>
  <c r="G16" i="10" l="1"/>
  <c r="G31" i="10" l="1"/>
  <c r="H17" i="10" l="1"/>
  <c r="H21" i="10"/>
  <c r="G21" i="10"/>
  <c r="G20" i="10"/>
  <c r="G19" i="10"/>
  <c r="G30" i="10" l="1"/>
  <c r="G28" i="10"/>
  <c r="G25" i="10"/>
  <c r="G11" i="10"/>
  <c r="G15" i="10"/>
  <c r="G13" i="10"/>
  <c r="G18" i="10"/>
  <c r="G29" i="10" l="1"/>
  <c r="G10" i="10"/>
  <c r="G14" i="10" l="1"/>
  <c r="G26" i="10"/>
  <c r="G33" i="10"/>
  <c r="G22" i="10" l="1"/>
  <c r="G12" i="10"/>
  <c r="G27" i="10"/>
  <c r="I37" i="10" l="1"/>
  <c r="I36" i="10"/>
  <c r="I35" i="10"/>
  <c r="I34" i="10" l="1"/>
  <c r="I33" i="10"/>
  <c r="I32" i="10"/>
  <c r="I31" i="10"/>
  <c r="I30" i="10"/>
  <c r="I29" i="10"/>
  <c r="I28" i="10"/>
  <c r="I27" i="10"/>
  <c r="I26" i="10"/>
  <c r="I25" i="10"/>
  <c r="I24" i="10"/>
  <c r="I23" i="10"/>
  <c r="I22" i="10"/>
  <c r="I21" i="10"/>
  <c r="I14" i="10"/>
  <c r="I13" i="10"/>
  <c r="I12" i="10"/>
  <c r="I11" i="10"/>
  <c r="I15" i="10"/>
  <c r="I16" i="10"/>
  <c r="I17" i="10"/>
  <c r="I18" i="10"/>
  <c r="I19" i="10"/>
  <c r="I20" i="10"/>
  <c r="H34" i="10" l="1"/>
  <c r="H33" i="10"/>
  <c r="H15" i="10" l="1"/>
  <c r="H13" i="10"/>
  <c r="G9" i="10"/>
  <c r="H25" i="10"/>
  <c r="H31" i="10"/>
  <c r="H28" i="10"/>
  <c r="H27" i="10"/>
  <c r="H32" i="10"/>
  <c r="H24" i="10"/>
  <c r="H30" i="10"/>
  <c r="H29" i="10"/>
  <c r="H14" i="10"/>
  <c r="H26" i="10"/>
  <c r="H12" i="10"/>
  <c r="H20" i="10"/>
  <c r="H19" i="10"/>
  <c r="H18" i="10"/>
</calcChain>
</file>

<file path=xl/sharedStrings.xml><?xml version="1.0" encoding="utf-8"?>
<sst xmlns="http://schemas.openxmlformats.org/spreadsheetml/2006/main" count="232" uniqueCount="76">
  <si>
    <t>Unique Hazard</t>
    <phoneticPr fontId="1"/>
  </si>
  <si>
    <t>Status</t>
    <phoneticPr fontId="1"/>
  </si>
  <si>
    <t>Standard Hazard</t>
    <phoneticPr fontId="1"/>
  </si>
  <si>
    <t>Compatibility Review</t>
    <phoneticPr fontId="1"/>
  </si>
  <si>
    <t>Safety Review 
Panel phase012</t>
    <phoneticPr fontId="1"/>
  </si>
  <si>
    <t>SFCB phase012</t>
    <phoneticPr fontId="1"/>
  </si>
  <si>
    <t>SFCB phase3</t>
    <phoneticPr fontId="1"/>
  </si>
  <si>
    <t>Open</t>
  </si>
  <si>
    <t>Open</t>
    <phoneticPr fontId="1"/>
  </si>
  <si>
    <t>;Document required for Safety Review Panel/SFCB Phase 012</t>
    <phoneticPr fontId="1"/>
  </si>
  <si>
    <t>;Document required for Safety Review Panel/SFCB Phase 3</t>
    <phoneticPr fontId="1"/>
  </si>
  <si>
    <t>To show the result of structural analysis.</t>
    <phoneticPr fontId="1"/>
  </si>
  <si>
    <t>Safety Review
 Panel phase3</t>
    <phoneticPr fontId="1"/>
  </si>
  <si>
    <t>Satellite Name:</t>
    <phoneticPr fontId="1"/>
  </si>
  <si>
    <t>Abbreviation:</t>
    <phoneticPr fontId="1"/>
  </si>
  <si>
    <t>XXXXXX</t>
    <phoneticPr fontId="1"/>
  </si>
  <si>
    <t>;Document required at Kickoff</t>
    <phoneticPr fontId="1"/>
  </si>
  <si>
    <t>No.</t>
    <phoneticPr fontId="1"/>
  </si>
  <si>
    <t>Due Date</t>
    <phoneticPr fontId="1"/>
  </si>
  <si>
    <t>Delivery:</t>
    <phoneticPr fontId="1"/>
  </si>
  <si>
    <t>Kickoff</t>
    <phoneticPr fontId="1"/>
  </si>
  <si>
    <t>Safety Review Phase0/1/2:</t>
    <phoneticPr fontId="1"/>
  </si>
  <si>
    <t>Safety Review Phase3:</t>
    <phoneticPr fontId="1"/>
  </si>
  <si>
    <t xml:space="preserve">VTL(Verification tracking Log) </t>
    <phoneticPr fontId="1"/>
  </si>
  <si>
    <t>Flight Safety Certificate</t>
    <phoneticPr fontId="1"/>
  </si>
  <si>
    <t>To certificate completing safety process</t>
    <phoneticPr fontId="1"/>
  </si>
  <si>
    <t>Multilateral Category 1 Constrants</t>
    <phoneticPr fontId="1"/>
  </si>
  <si>
    <t>To identify safety category. This category is related to Form 906.</t>
    <phoneticPr fontId="1"/>
  </si>
  <si>
    <t>Integrated Safety Checklist for ISS Cargo at Launch or Processing Sites</t>
    <phoneticPr fontId="1"/>
  </si>
  <si>
    <t>To show compliance with ground safety requirement. This form needs to be submitted if the satellite will be launched by HTV, or the satellite needs operation at launch site.</t>
    <phoneticPr fontId="1"/>
  </si>
  <si>
    <t>YYYY/MM/DD</t>
    <phoneticPr fontId="1"/>
  </si>
  <si>
    <t>Template ver.</t>
    <phoneticPr fontId="1"/>
  </si>
  <si>
    <t>2019-01</t>
  </si>
  <si>
    <t>2019-01</t>
    <phoneticPr fontId="1"/>
  </si>
  <si>
    <t>2020-01</t>
    <phoneticPr fontId="1"/>
  </si>
  <si>
    <t>To show the general information of the satellite. These information will be used for JAXA internal coordination or NASA coordination.</t>
    <phoneticPr fontId="1"/>
  </si>
  <si>
    <t>2019-01</t>
    <phoneticPr fontId="1"/>
  </si>
  <si>
    <t>2020-01</t>
    <phoneticPr fontId="1"/>
  </si>
  <si>
    <t>XXX</t>
    <phoneticPr fontId="1"/>
  </si>
  <si>
    <t>Document Description</t>
    <phoneticPr fontId="1"/>
  </si>
  <si>
    <t>File Name</t>
    <phoneticPr fontId="1"/>
  </si>
  <si>
    <t>Document No.</t>
    <phoneticPr fontId="1"/>
  </si>
  <si>
    <t>Description</t>
    <phoneticPr fontId="1"/>
  </si>
  <si>
    <t>Satellite_Information</t>
  </si>
  <si>
    <t>Battery_Description_Form</t>
    <phoneticPr fontId="1"/>
  </si>
  <si>
    <t>Structure_Analysis_Report</t>
    <phoneticPr fontId="1"/>
  </si>
  <si>
    <t>MIUL</t>
    <phoneticPr fontId="1"/>
  </si>
  <si>
    <t>HMST_Input_Form</t>
    <phoneticPr fontId="1"/>
  </si>
  <si>
    <t>Assembly_Drawing</t>
    <phoneticPr fontId="1"/>
  </si>
  <si>
    <t>Franchise_Criteria_Sheet</t>
    <phoneticPr fontId="1"/>
  </si>
  <si>
    <t>Fracture_Control_Evaluation_Form</t>
    <phoneticPr fontId="1"/>
  </si>
  <si>
    <t>Safety_Assessment_Report</t>
    <phoneticPr fontId="1"/>
  </si>
  <si>
    <t>Standard_Hazard_Report</t>
    <phoneticPr fontId="1"/>
  </si>
  <si>
    <t>Unique_Hazard_Report_Structure</t>
    <phoneticPr fontId="1"/>
  </si>
  <si>
    <t>Purpose of Document</t>
    <phoneticPr fontId="1"/>
  </si>
  <si>
    <t>Unique_Hazard_Report_Battery</t>
    <phoneticPr fontId="1"/>
  </si>
  <si>
    <t>Unique_Hazard_Report_Deployment</t>
    <phoneticPr fontId="1"/>
  </si>
  <si>
    <t>VTL</t>
    <phoneticPr fontId="1"/>
  </si>
  <si>
    <t>Frequency_Authorization_Form</t>
    <phoneticPr fontId="1"/>
  </si>
  <si>
    <t>Assembly_Procedure</t>
    <phoneticPr fontId="1"/>
  </si>
  <si>
    <t>Interface_Verification_Record</t>
    <phoneticPr fontId="1"/>
  </si>
  <si>
    <t>Fit_Check_Report</t>
    <phoneticPr fontId="1"/>
  </si>
  <si>
    <t>Inhibit_Function_Test_Report</t>
    <phoneticPr fontId="1"/>
  </si>
  <si>
    <t>Deployment_and_RF_Test_Report</t>
    <phoneticPr fontId="1"/>
  </si>
  <si>
    <t>Sharp_Edge_Inspection_Report</t>
    <phoneticPr fontId="1"/>
  </si>
  <si>
    <t>Battery_Verification_Report</t>
    <phoneticPr fontId="1"/>
  </si>
  <si>
    <t>Vibration_Test_Report</t>
    <phoneticPr fontId="1"/>
  </si>
  <si>
    <t>Wire_Strength_Test_Report</t>
    <phoneticPr fontId="1"/>
  </si>
  <si>
    <t>Flight_Safety_Certificate</t>
    <phoneticPr fontId="1"/>
  </si>
  <si>
    <t>Integrated_Safety_Checklist</t>
    <phoneticPr fontId="1"/>
  </si>
  <si>
    <t>Category_Constraints</t>
    <phoneticPr fontId="1"/>
  </si>
  <si>
    <r>
      <t xml:space="preserve">Document List </t>
    </r>
    <r>
      <rPr>
        <b/>
        <sz val="16"/>
        <color theme="1"/>
        <rFont val="Arial"/>
        <family val="2"/>
      </rPr>
      <t>(template ver.2020-1)</t>
    </r>
    <phoneticPr fontId="1"/>
  </si>
  <si>
    <r>
      <rPr>
        <sz val="10.5"/>
        <color theme="1"/>
        <rFont val="Arial"/>
        <family val="2"/>
      </rPr>
      <t>To show the characteristics of battery/EPS/inhibit and the test plan to confirm soundness of battery.</t>
    </r>
    <r>
      <rPr>
        <b/>
        <sz val="10.5"/>
        <color theme="1"/>
        <rFont val="Arial"/>
        <family val="2"/>
      </rPr>
      <t xml:space="preserve"> </t>
    </r>
    <phoneticPr fontId="1"/>
  </si>
  <si>
    <t>x</t>
  </si>
  <si>
    <t>x</t>
    <phoneticPr fontId="1"/>
  </si>
  <si>
    <t>x</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</si>
</sst>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F800]dddd\,\ mmmm\ dd\,\ yyyy"/>
  </numFmts>
  <fonts count="13" x14ac:knownFonts="1">
    <font>
      <sz val="11"/>
      <color theme="1"/>
      <name val="游ゴシック"/>
      <family val="2"/>
      <charset val="128"/>
      <scheme val="minor"/>
    </font>
    <font>
      <sz val="6"/>
      <name val="游ゴシック"/>
      <family val="2"/>
      <charset val="128"/>
      <scheme val="minor"/>
    </font>
    <font>
      <sz val="11"/>
      <name val="ＭＳ Ｐゴシック"/>
      <family val="3"/>
      <charset val="128"/>
    </font>
    <font>
      <sz val="10.5"/>
      <color theme="1"/>
      <name val="Arial"/>
      <family val="2"/>
    </font>
    <font>
      <sz val="11"/>
      <color theme="1"/>
      <name val="Arial"/>
      <family val="2"/>
    </font>
    <font>
      <b/>
      <sz val="24"/>
      <color theme="1"/>
      <name val="Arial"/>
      <family val="2"/>
    </font>
    <font>
      <b/>
      <sz val="16"/>
      <color theme="1"/>
      <name val="Arial"/>
      <family val="2"/>
    </font>
    <font>
      <sz val="12"/>
      <color theme="1"/>
      <name val="Arial"/>
      <family val="2"/>
    </font>
    <font>
      <b/>
      <sz val="14"/>
      <color theme="1"/>
      <name val="Arial"/>
      <family val="2"/>
    </font>
    <font>
      <sz val="14"/>
      <color theme="1"/>
      <name val="Arial"/>
      <family val="2"/>
    </font>
    <font>
      <b/>
      <sz val="11"/>
      <color theme="1"/>
      <name val="Arial"/>
      <family val="2"/>
    </font>
    <font>
      <b/>
      <sz val="10.5"/>
      <color theme="1"/>
      <name val="Arial"/>
      <family val="2"/>
    </font>
    <font>
      <sz val="10.5"/>
      <name val="Arial"/>
      <family val="2"/>
    </font>
  </fonts>
  <fills count="7">
    <fill>
      <patternFill patternType="none"/>
    </fill>
    <fill>
      <patternFill patternType="gray125"/>
    </fill>
    <fill>
      <patternFill patternType="solid">
        <fgColor rgb="FFFFC000"/>
        <bgColor indexed="64"/>
      </patternFill>
    </fill>
    <fill>
      <patternFill patternType="solid">
        <fgColor rgb="FF00B050"/>
        <bgColor indexed="64"/>
      </patternFill>
    </fill>
    <fill>
      <patternFill patternType="solid">
        <fgColor rgb="FFFFFF00"/>
        <bgColor indexed="64"/>
      </patternFill>
    </fill>
    <fill>
      <patternFill patternType="solid">
        <fgColor rgb="FF00B0F0"/>
        <bgColor indexed="64"/>
      </patternFill>
    </fill>
    <fill>
      <patternFill patternType="solid">
        <fgColor rgb="FFED7D31"/>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right style="thin">
        <color indexed="64"/>
      </right>
      <top/>
      <bottom style="thin">
        <color indexed="64"/>
      </bottom>
      <diagonal/>
    </border>
    <border>
      <left style="thin">
        <color indexed="64"/>
      </left>
      <right style="medium">
        <color indexed="64"/>
      </right>
      <top style="medium">
        <color indexed="64"/>
      </top>
      <bottom/>
      <diagonal/>
    </border>
    <border>
      <left/>
      <right style="thin">
        <color indexed="64"/>
      </right>
      <top/>
      <bottom style="double">
        <color indexed="64"/>
      </bottom>
      <diagonal/>
    </border>
    <border>
      <left style="medium">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double">
        <color indexed="64"/>
      </bottom>
      <diagonal/>
    </border>
    <border>
      <left style="medium">
        <color indexed="64"/>
      </left>
      <right style="medium">
        <color indexed="64"/>
      </right>
      <top style="double">
        <color indexed="64"/>
      </top>
      <bottom style="thin">
        <color indexed="64"/>
      </bottom>
      <diagonal/>
    </border>
    <border>
      <left style="medium">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diagonal/>
    </border>
    <border>
      <left style="medium">
        <color indexed="64"/>
      </left>
      <right style="thin">
        <color indexed="64"/>
      </right>
      <top style="double">
        <color indexed="64"/>
      </top>
      <bottom style="double">
        <color indexed="64"/>
      </bottom>
      <diagonal/>
    </border>
    <border>
      <left style="thin">
        <color indexed="64"/>
      </left>
      <right style="thin">
        <color indexed="64"/>
      </right>
      <top/>
      <bottom style="double">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double">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double">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top style="medium">
        <color indexed="64"/>
      </top>
      <bottom style="thin">
        <color indexed="64"/>
      </bottom>
      <diagonal/>
    </border>
    <border>
      <left/>
      <right/>
      <top style="thin">
        <color indexed="64"/>
      </top>
      <bottom style="double">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diagonal/>
    </border>
    <border>
      <left/>
      <right/>
      <top/>
      <bottom style="double">
        <color indexed="64"/>
      </bottom>
      <diagonal/>
    </border>
  </borders>
  <cellStyleXfs count="2">
    <xf numFmtId="0" fontId="0" fillId="0" borderId="0">
      <alignment vertical="center"/>
    </xf>
    <xf numFmtId="0" fontId="2" fillId="0" borderId="0">
      <alignment vertical="center"/>
    </xf>
  </cellStyleXfs>
  <cellXfs count="150">
    <xf numFmtId="0" fontId="0" fillId="0" borderId="0" xfId="0">
      <alignment vertical="center"/>
    </xf>
    <xf numFmtId="0" fontId="0" fillId="0" borderId="0" xfId="0">
      <alignment vertical="center"/>
    </xf>
    <xf numFmtId="49" fontId="0" fillId="0" borderId="0" xfId="0" applyNumberFormat="1">
      <alignment vertical="center"/>
    </xf>
    <xf numFmtId="0" fontId="0" fillId="0" borderId="0" xfId="0" applyAlignment="1">
      <alignment vertical="center"/>
    </xf>
    <xf numFmtId="49" fontId="0" fillId="0" borderId="0" xfId="0" applyNumberFormat="1" applyAlignment="1">
      <alignment vertical="center"/>
    </xf>
    <xf numFmtId="0" fontId="3" fillId="3" borderId="1" xfId="0" applyFont="1" applyFill="1" applyBorder="1" applyAlignment="1">
      <alignment horizontal="left" vertical="center"/>
    </xf>
    <xf numFmtId="0" fontId="3" fillId="3" borderId="9" xfId="0" applyFont="1" applyFill="1" applyBorder="1" applyAlignment="1">
      <alignment horizontal="left" vertical="center"/>
    </xf>
    <xf numFmtId="0" fontId="3" fillId="0" borderId="30" xfId="0" applyFont="1" applyFill="1" applyBorder="1" applyAlignment="1">
      <alignment horizontal="left" vertical="center"/>
    </xf>
    <xf numFmtId="0" fontId="3" fillId="0" borderId="27" xfId="0" applyFont="1" applyBorder="1" applyAlignment="1">
      <alignment vertical="center"/>
    </xf>
    <xf numFmtId="0" fontId="3" fillId="2" borderId="5" xfId="0" applyFont="1" applyFill="1" applyBorder="1" applyAlignment="1">
      <alignment vertical="center"/>
    </xf>
    <xf numFmtId="0" fontId="3" fillId="2" borderId="2" xfId="0" applyFont="1" applyFill="1" applyBorder="1" applyAlignment="1">
      <alignment vertical="center"/>
    </xf>
    <xf numFmtId="0" fontId="3" fillId="2" borderId="11" xfId="0" applyFont="1" applyFill="1" applyBorder="1" applyAlignment="1">
      <alignment vertical="center"/>
    </xf>
    <xf numFmtId="0" fontId="3" fillId="3" borderId="5" xfId="0" applyFont="1" applyFill="1" applyBorder="1" applyAlignment="1">
      <alignment vertical="center"/>
    </xf>
    <xf numFmtId="0" fontId="3" fillId="3" borderId="2" xfId="0" applyFont="1" applyFill="1" applyBorder="1" applyAlignment="1">
      <alignment vertical="center"/>
    </xf>
    <xf numFmtId="0" fontId="3" fillId="3" borderId="16" xfId="0" applyFont="1" applyFill="1" applyBorder="1" applyAlignment="1">
      <alignment vertical="center"/>
    </xf>
    <xf numFmtId="0" fontId="3" fillId="3" borderId="11" xfId="0" applyFont="1" applyFill="1" applyBorder="1" applyAlignment="1">
      <alignment vertical="center"/>
    </xf>
    <xf numFmtId="0" fontId="3" fillId="3" borderId="40" xfId="0" applyFont="1" applyFill="1" applyBorder="1" applyAlignment="1">
      <alignment vertical="center"/>
    </xf>
    <xf numFmtId="0" fontId="3" fillId="3" borderId="38" xfId="0" applyFont="1" applyFill="1" applyBorder="1" applyAlignment="1">
      <alignment vertical="center"/>
    </xf>
    <xf numFmtId="0" fontId="4" fillId="0" borderId="0" xfId="0" applyFont="1">
      <alignment vertical="center"/>
    </xf>
    <xf numFmtId="0" fontId="5" fillId="0" borderId="0" xfId="0" applyFont="1">
      <alignment vertical="center"/>
    </xf>
    <xf numFmtId="176" fontId="7" fillId="0" borderId="0" xfId="0" applyNumberFormat="1" applyFont="1" applyAlignment="1">
      <alignment horizontal="center" vertical="center"/>
    </xf>
    <xf numFmtId="176" fontId="7" fillId="0" borderId="0" xfId="0" applyNumberFormat="1" applyFont="1" applyAlignment="1">
      <alignment horizontal="center" vertical="center" wrapText="1"/>
    </xf>
    <xf numFmtId="0" fontId="7" fillId="0" borderId="0" xfId="0" applyNumberFormat="1" applyFont="1" applyAlignment="1">
      <alignment horizontal="center" vertical="center"/>
    </xf>
    <xf numFmtId="0" fontId="8" fillId="0" borderId="0" xfId="0" applyFont="1" applyAlignment="1">
      <alignment horizontal="right" vertical="center"/>
    </xf>
    <xf numFmtId="0" fontId="9" fillId="4" borderId="0" xfId="0" applyFont="1" applyFill="1">
      <alignment vertical="center"/>
    </xf>
    <xf numFmtId="14" fontId="9" fillId="4" borderId="0" xfId="0" applyNumberFormat="1" applyFont="1" applyFill="1" applyAlignment="1">
      <alignment horizontal="left" vertical="center" indent="1"/>
    </xf>
    <xf numFmtId="49" fontId="4" fillId="0" borderId="0" xfId="0" applyNumberFormat="1" applyFont="1">
      <alignment vertical="center"/>
    </xf>
    <xf numFmtId="0" fontId="9" fillId="0" borderId="0" xfId="0" applyFont="1" applyFill="1">
      <alignment vertical="center"/>
    </xf>
    <xf numFmtId="0" fontId="10" fillId="0" borderId="31" xfId="0" applyFont="1" applyBorder="1" applyAlignment="1">
      <alignment horizontal="center" vertical="center"/>
    </xf>
    <xf numFmtId="0" fontId="10" fillId="0" borderId="32" xfId="0" applyFont="1" applyBorder="1" applyAlignment="1">
      <alignment horizontal="center" vertical="center"/>
    </xf>
    <xf numFmtId="0" fontId="10" fillId="0" borderId="32" xfId="0" applyFont="1" applyBorder="1" applyAlignment="1">
      <alignment horizontal="center" vertical="center" wrapText="1"/>
    </xf>
    <xf numFmtId="0" fontId="10" fillId="0" borderId="50" xfId="0" applyFont="1" applyBorder="1" applyAlignment="1">
      <alignment horizontal="center" vertical="center" wrapText="1"/>
    </xf>
    <xf numFmtId="0" fontId="10" fillId="0" borderId="12" xfId="0" applyFont="1" applyBorder="1" applyAlignment="1">
      <alignment horizontal="center" vertical="center"/>
    </xf>
    <xf numFmtId="0" fontId="10" fillId="6" borderId="35" xfId="0" applyFont="1" applyFill="1" applyBorder="1" applyAlignment="1">
      <alignment horizontal="center" vertical="center"/>
    </xf>
    <xf numFmtId="0" fontId="10" fillId="6" borderId="20" xfId="0" applyFont="1" applyFill="1" applyBorder="1" applyAlignment="1">
      <alignment horizontal="center" vertical="center"/>
    </xf>
    <xf numFmtId="0" fontId="10" fillId="5" borderId="48" xfId="0" applyFont="1" applyFill="1" applyBorder="1" applyAlignment="1">
      <alignment horizontal="center" vertical="center"/>
    </xf>
    <xf numFmtId="0" fontId="10" fillId="5" borderId="46" xfId="0" applyFont="1" applyFill="1" applyBorder="1" applyAlignment="1">
      <alignment horizontal="center" vertical="center"/>
    </xf>
    <xf numFmtId="0" fontId="10" fillId="5" borderId="49" xfId="0" applyFont="1" applyFill="1" applyBorder="1" applyAlignment="1">
      <alignment horizontal="center" vertical="center"/>
    </xf>
    <xf numFmtId="0" fontId="10" fillId="5" borderId="4" xfId="0" applyFont="1" applyFill="1" applyBorder="1" applyAlignment="1">
      <alignment horizontal="center" vertical="center" shrinkToFit="1"/>
    </xf>
    <xf numFmtId="0" fontId="10" fillId="5" borderId="3" xfId="0" applyFont="1" applyFill="1" applyBorder="1" applyAlignment="1">
      <alignment horizontal="center" vertical="center" shrinkToFit="1"/>
    </xf>
    <xf numFmtId="0" fontId="10" fillId="5" borderId="24" xfId="0" applyFont="1" applyFill="1" applyBorder="1" applyAlignment="1">
      <alignment horizontal="center" vertical="center" shrinkToFit="1"/>
    </xf>
    <xf numFmtId="0" fontId="10" fillId="2" borderId="7" xfId="0" applyFont="1" applyFill="1" applyBorder="1" applyAlignment="1">
      <alignment horizontal="center" vertical="center" wrapText="1"/>
    </xf>
    <xf numFmtId="0" fontId="10" fillId="2" borderId="12"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12" xfId="0" applyFont="1" applyFill="1" applyBorder="1" applyAlignment="1">
      <alignment horizontal="center" vertical="center" wrapText="1"/>
    </xf>
    <xf numFmtId="0" fontId="10" fillId="4" borderId="12" xfId="0" applyFont="1" applyFill="1" applyBorder="1" applyAlignment="1">
      <alignment horizontal="center" vertical="center" wrapText="1"/>
    </xf>
    <xf numFmtId="0" fontId="10" fillId="0" borderId="33" xfId="0" applyFont="1" applyBorder="1" applyAlignment="1">
      <alignment horizontal="center" vertical="center"/>
    </xf>
    <xf numFmtId="0" fontId="10" fillId="0" borderId="34" xfId="0" applyFont="1" applyBorder="1" applyAlignment="1">
      <alignment horizontal="center" vertical="center"/>
    </xf>
    <xf numFmtId="0" fontId="10" fillId="0" borderId="34" xfId="0" applyFont="1" applyBorder="1" applyAlignment="1">
      <alignment vertical="center"/>
    </xf>
    <xf numFmtId="0" fontId="10" fillId="0" borderId="34" xfId="0" applyFont="1" applyBorder="1" applyAlignment="1">
      <alignment horizontal="center" vertical="center" wrapText="1"/>
    </xf>
    <xf numFmtId="0" fontId="10" fillId="0" borderId="51" xfId="0" applyFont="1" applyBorder="1" applyAlignment="1">
      <alignment horizontal="center" vertical="center" wrapText="1"/>
    </xf>
    <xf numFmtId="0" fontId="10" fillId="0" borderId="15" xfId="0" applyFont="1" applyBorder="1" applyAlignment="1">
      <alignment vertical="center"/>
    </xf>
    <xf numFmtId="0" fontId="10" fillId="6" borderId="36" xfId="0" applyFont="1" applyFill="1" applyBorder="1" applyAlignment="1">
      <alignment horizontal="center" vertical="center"/>
    </xf>
    <xf numFmtId="0" fontId="10" fillId="6" borderId="21" xfId="0" applyFont="1" applyFill="1" applyBorder="1" applyAlignment="1">
      <alignment horizontal="center" vertical="center"/>
    </xf>
    <xf numFmtId="0" fontId="10" fillId="5" borderId="19" xfId="0" applyFont="1" applyFill="1" applyBorder="1" applyAlignment="1">
      <alignment horizontal="center" vertical="center"/>
    </xf>
    <xf numFmtId="0" fontId="10" fillId="5" borderId="10" xfId="0" applyFont="1" applyFill="1" applyBorder="1" applyAlignment="1">
      <alignment horizontal="center" vertical="center"/>
    </xf>
    <xf numFmtId="0" fontId="10" fillId="5" borderId="47" xfId="0" applyFont="1" applyFill="1" applyBorder="1" applyAlignment="1">
      <alignment horizontal="center" vertical="center"/>
    </xf>
    <xf numFmtId="0" fontId="10" fillId="5" borderId="18" xfId="0" applyFont="1" applyFill="1" applyBorder="1" applyAlignment="1">
      <alignment horizontal="center" vertical="center"/>
    </xf>
    <xf numFmtId="0" fontId="10" fillId="5" borderId="25" xfId="0" applyFont="1" applyFill="1" applyBorder="1" applyAlignment="1">
      <alignment horizontal="center" vertical="center"/>
    </xf>
    <xf numFmtId="0" fontId="10" fillId="2" borderId="14" xfId="0" applyFont="1" applyFill="1" applyBorder="1" applyAlignment="1">
      <alignment horizontal="center" vertical="center" wrapText="1"/>
    </xf>
    <xf numFmtId="0" fontId="10" fillId="2" borderId="15" xfId="0" applyFont="1" applyFill="1" applyBorder="1" applyAlignment="1">
      <alignment horizontal="center" vertical="center" wrapText="1"/>
    </xf>
    <xf numFmtId="0" fontId="10" fillId="3" borderId="13" xfId="0" applyFont="1" applyFill="1" applyBorder="1" applyAlignment="1">
      <alignment horizontal="center" vertical="center" wrapText="1"/>
    </xf>
    <xf numFmtId="0" fontId="10" fillId="3" borderId="15" xfId="0" applyFont="1" applyFill="1" applyBorder="1" applyAlignment="1">
      <alignment vertical="center" wrapText="1"/>
    </xf>
    <xf numFmtId="0" fontId="10" fillId="4" borderId="15" xfId="0" applyFont="1" applyFill="1" applyBorder="1" applyAlignment="1">
      <alignment vertical="center" wrapText="1"/>
    </xf>
    <xf numFmtId="0" fontId="4" fillId="0" borderId="0" xfId="0" applyFont="1" applyAlignment="1">
      <alignment vertical="center"/>
    </xf>
    <xf numFmtId="0" fontId="3" fillId="2" borderId="1" xfId="0" applyFont="1" applyFill="1" applyBorder="1" applyAlignment="1">
      <alignment horizontal="left" vertical="center"/>
    </xf>
    <xf numFmtId="0" fontId="3" fillId="2" borderId="9" xfId="0" applyFont="1" applyFill="1" applyBorder="1" applyAlignment="1">
      <alignment horizontal="left" vertical="center"/>
    </xf>
    <xf numFmtId="0" fontId="3" fillId="3" borderId="39" xfId="0" applyFont="1" applyFill="1" applyBorder="1" applyAlignment="1">
      <alignment horizontal="left" vertical="center"/>
    </xf>
    <xf numFmtId="0" fontId="3" fillId="0" borderId="0" xfId="0" applyFont="1" applyFill="1" applyBorder="1" applyAlignment="1">
      <alignment horizontal="left" vertical="center"/>
    </xf>
    <xf numFmtId="0" fontId="10" fillId="0" borderId="0" xfId="0" applyFont="1" applyFill="1" applyBorder="1" applyAlignment="1">
      <alignment vertical="center" wrapText="1"/>
    </xf>
    <xf numFmtId="0" fontId="4" fillId="0" borderId="0" xfId="0" applyFont="1" applyFill="1" applyBorder="1" applyAlignment="1">
      <alignment vertical="center" wrapText="1"/>
    </xf>
    <xf numFmtId="0" fontId="4" fillId="0" borderId="0" xfId="0" applyFont="1" applyFill="1" applyBorder="1" applyAlignment="1">
      <alignment horizontal="center" vertical="center"/>
    </xf>
    <xf numFmtId="0" fontId="8" fillId="0" borderId="0" xfId="0" applyFont="1" applyBorder="1" applyAlignment="1">
      <alignment horizontal="center" vertical="center"/>
    </xf>
    <xf numFmtId="0" fontId="8" fillId="0" borderId="0" xfId="0" applyFont="1" applyFill="1" applyBorder="1" applyAlignment="1">
      <alignment horizontal="center" vertical="center"/>
    </xf>
    <xf numFmtId="0" fontId="4" fillId="0" borderId="0" xfId="0" applyFont="1" applyBorder="1">
      <alignment vertical="center"/>
    </xf>
    <xf numFmtId="0" fontId="4" fillId="0" borderId="1" xfId="0" applyFont="1" applyBorder="1">
      <alignment vertical="center"/>
    </xf>
    <xf numFmtId="0" fontId="4" fillId="0" borderId="0" xfId="0" applyFont="1" applyAlignment="1">
      <alignment horizontal="left" vertical="center" indent="1"/>
    </xf>
    <xf numFmtId="0" fontId="4" fillId="2" borderId="1" xfId="0" applyFont="1" applyFill="1" applyBorder="1">
      <alignment vertical="center"/>
    </xf>
    <xf numFmtId="0" fontId="4" fillId="3" borderId="1" xfId="0" applyFont="1" applyFill="1" applyBorder="1">
      <alignment vertical="center"/>
    </xf>
    <xf numFmtId="0" fontId="3" fillId="0" borderId="42" xfId="0" quotePrefix="1" applyFont="1" applyFill="1" applyBorder="1" applyAlignment="1">
      <alignment horizontal="center" vertical="center" wrapText="1"/>
    </xf>
    <xf numFmtId="0" fontId="3" fillId="0" borderId="30" xfId="0" applyFont="1" applyFill="1" applyBorder="1" applyAlignment="1">
      <alignment vertical="center" wrapText="1"/>
    </xf>
    <xf numFmtId="0" fontId="3" fillId="0" borderId="28" xfId="0" applyFont="1" applyFill="1" applyBorder="1" applyAlignment="1">
      <alignment vertical="center" wrapText="1"/>
    </xf>
    <xf numFmtId="0" fontId="3" fillId="0" borderId="26" xfId="0" applyFont="1" applyFill="1" applyBorder="1" applyAlignment="1">
      <alignment horizontal="center" vertical="center" wrapText="1"/>
    </xf>
    <xf numFmtId="0" fontId="3" fillId="0" borderId="26" xfId="0" applyFont="1" applyFill="1" applyBorder="1" applyAlignment="1">
      <alignment horizontal="center" vertical="center"/>
    </xf>
    <xf numFmtId="0" fontId="3" fillId="2" borderId="43" xfId="0" quotePrefix="1" applyFont="1" applyFill="1" applyBorder="1" applyAlignment="1">
      <alignment horizontal="center" vertical="center" wrapText="1"/>
    </xf>
    <xf numFmtId="0" fontId="3" fillId="2" borderId="1" xfId="0" applyFont="1" applyFill="1" applyBorder="1" applyAlignment="1">
      <alignment vertical="center" wrapText="1"/>
    </xf>
    <xf numFmtId="0" fontId="11" fillId="2" borderId="8" xfId="0" applyFont="1" applyFill="1" applyBorder="1" applyAlignment="1">
      <alignment vertical="center" wrapText="1"/>
    </xf>
    <xf numFmtId="14" fontId="3" fillId="0" borderId="22" xfId="0" applyNumberFormat="1" applyFont="1" applyFill="1" applyBorder="1" applyAlignment="1">
      <alignment horizontal="center" vertical="center" wrapText="1"/>
    </xf>
    <xf numFmtId="0" fontId="3" fillId="0" borderId="23" xfId="0" applyFont="1" applyFill="1" applyBorder="1" applyAlignment="1">
      <alignment horizontal="center" vertical="center"/>
    </xf>
    <xf numFmtId="0" fontId="3" fillId="2" borderId="8" xfId="0" applyFont="1" applyFill="1" applyBorder="1" applyAlignment="1">
      <alignment vertical="center" wrapText="1"/>
    </xf>
    <xf numFmtId="0" fontId="12" fillId="2" borderId="43" xfId="0" quotePrefix="1" applyFont="1" applyFill="1" applyBorder="1" applyAlignment="1">
      <alignment horizontal="center" vertical="center" wrapText="1"/>
    </xf>
    <xf numFmtId="0" fontId="12" fillId="2" borderId="1" xfId="0" applyFont="1" applyFill="1" applyBorder="1" applyAlignment="1">
      <alignment vertical="center" wrapText="1"/>
    </xf>
    <xf numFmtId="0" fontId="12" fillId="2" borderId="8" xfId="0" applyFont="1" applyFill="1" applyBorder="1" applyAlignment="1">
      <alignment vertical="center" wrapText="1"/>
    </xf>
    <xf numFmtId="0" fontId="3" fillId="2" borderId="43" xfId="0" applyFont="1" applyFill="1" applyBorder="1" applyAlignment="1">
      <alignment horizontal="center" vertical="center" wrapText="1"/>
    </xf>
    <xf numFmtId="0" fontId="12" fillId="2" borderId="9" xfId="0" applyFont="1" applyFill="1" applyBorder="1" applyAlignment="1">
      <alignment vertical="center" wrapText="1"/>
    </xf>
    <xf numFmtId="0" fontId="12" fillId="2" borderId="17" xfId="0" applyFont="1" applyFill="1" applyBorder="1" applyAlignment="1">
      <alignment vertical="center" wrapText="1"/>
    </xf>
    <xf numFmtId="0" fontId="3" fillId="0" borderId="22" xfId="0" applyFont="1" applyFill="1" applyBorder="1" applyAlignment="1">
      <alignment horizontal="center" vertical="center"/>
    </xf>
    <xf numFmtId="0" fontId="3" fillId="2" borderId="9" xfId="0" applyFont="1" applyFill="1" applyBorder="1" applyAlignment="1">
      <alignment vertical="center" wrapText="1"/>
    </xf>
    <xf numFmtId="0" fontId="3" fillId="2" borderId="17" xfId="0" applyFont="1" applyFill="1" applyBorder="1" applyAlignment="1">
      <alignment vertical="center" wrapText="1"/>
    </xf>
    <xf numFmtId="0" fontId="3" fillId="3" borderId="43" xfId="0" quotePrefix="1" applyFont="1" applyFill="1" applyBorder="1" applyAlignment="1">
      <alignment horizontal="center" vertical="center" wrapText="1"/>
    </xf>
    <xf numFmtId="0" fontId="3" fillId="3" borderId="1" xfId="0" applyFont="1" applyFill="1" applyBorder="1" applyAlignment="1">
      <alignment vertical="center" wrapText="1"/>
    </xf>
    <xf numFmtId="0" fontId="3" fillId="3" borderId="8" xfId="0" applyFont="1" applyFill="1" applyBorder="1" applyAlignment="1">
      <alignment vertical="center" wrapText="1"/>
    </xf>
    <xf numFmtId="0" fontId="3" fillId="3" borderId="43" xfId="0" applyFont="1" applyFill="1" applyBorder="1" applyAlignment="1">
      <alignment horizontal="center" vertical="center" wrapText="1"/>
    </xf>
    <xf numFmtId="0" fontId="3" fillId="3" borderId="9" xfId="0" applyFont="1" applyFill="1" applyBorder="1" applyAlignment="1">
      <alignment vertical="center" wrapText="1"/>
    </xf>
    <xf numFmtId="0" fontId="3" fillId="3" borderId="17" xfId="0" applyFont="1" applyFill="1" applyBorder="1" applyAlignment="1">
      <alignment vertical="center" wrapText="1"/>
    </xf>
    <xf numFmtId="0" fontId="3" fillId="3" borderId="1" xfId="0" applyFont="1" applyFill="1" applyBorder="1" applyAlignment="1" applyProtection="1">
      <alignment vertical="center" wrapText="1"/>
      <protection hidden="1"/>
    </xf>
    <xf numFmtId="0" fontId="3" fillId="3" borderId="44" xfId="0" applyFont="1" applyFill="1" applyBorder="1" applyAlignment="1">
      <alignment horizontal="center" vertical="center" wrapText="1"/>
    </xf>
    <xf numFmtId="14" fontId="3" fillId="0" borderId="23" xfId="0" applyNumberFormat="1" applyFont="1" applyFill="1" applyBorder="1" applyAlignment="1">
      <alignment horizontal="center" vertical="center" wrapText="1"/>
    </xf>
    <xf numFmtId="0" fontId="3" fillId="3" borderId="9" xfId="0" applyFont="1" applyFill="1" applyBorder="1" applyAlignment="1" applyProtection="1">
      <alignment vertical="center" wrapText="1"/>
      <protection hidden="1"/>
    </xf>
    <xf numFmtId="0" fontId="3" fillId="3" borderId="45" xfId="0" applyFont="1" applyFill="1" applyBorder="1" applyAlignment="1">
      <alignment horizontal="center" vertical="center" wrapText="1"/>
    </xf>
    <xf numFmtId="0" fontId="3" fillId="3" borderId="39" xfId="0" applyFont="1" applyFill="1" applyBorder="1" applyAlignment="1">
      <alignment vertical="center" wrapText="1"/>
    </xf>
    <xf numFmtId="0" fontId="3" fillId="3" borderId="41" xfId="0" applyFont="1" applyFill="1" applyBorder="1" applyAlignment="1">
      <alignment vertical="center" wrapText="1"/>
    </xf>
    <xf numFmtId="14" fontId="3" fillId="0" borderId="37" xfId="0" applyNumberFormat="1" applyFont="1" applyFill="1" applyBorder="1" applyAlignment="1">
      <alignment horizontal="center" vertical="center" wrapText="1"/>
    </xf>
    <xf numFmtId="0" fontId="3" fillId="0" borderId="37" xfId="0" applyFont="1" applyFill="1" applyBorder="1" applyAlignment="1">
      <alignment horizontal="center" vertical="center"/>
    </xf>
    <xf numFmtId="0" fontId="3" fillId="0" borderId="29" xfId="0" applyFont="1" applyBorder="1" applyAlignment="1">
      <alignment horizontal="center" vertical="center"/>
    </xf>
    <xf numFmtId="0" fontId="3" fillId="0" borderId="30" xfId="0" applyFont="1" applyBorder="1" applyAlignment="1">
      <alignment horizontal="center" vertical="center"/>
    </xf>
    <xf numFmtId="0" fontId="3" fillId="0" borderId="42" xfId="0" applyFont="1" applyBorder="1" applyAlignment="1">
      <alignment horizontal="center" vertical="center"/>
    </xf>
    <xf numFmtId="0" fontId="3" fillId="0" borderId="27" xfId="0" applyFont="1" applyFill="1" applyBorder="1" applyAlignment="1">
      <alignment horizontal="center" vertical="center"/>
    </xf>
    <xf numFmtId="0" fontId="3" fillId="0" borderId="30" xfId="0" applyFont="1" applyFill="1" applyBorder="1" applyAlignment="1">
      <alignment horizontal="center" vertical="center"/>
    </xf>
    <xf numFmtId="0" fontId="3" fillId="0" borderId="28" xfId="0" applyFont="1" applyFill="1" applyBorder="1" applyAlignment="1">
      <alignment horizontal="center" vertical="center"/>
    </xf>
    <xf numFmtId="0" fontId="3" fillId="0" borderId="27" xfId="0" applyFont="1" applyBorder="1" applyAlignment="1">
      <alignment horizontal="center" vertical="center"/>
    </xf>
    <xf numFmtId="0" fontId="3" fillId="0" borderId="28" xfId="0" applyFont="1" applyBorder="1" applyAlignment="1">
      <alignment horizontal="center" vertical="center"/>
    </xf>
    <xf numFmtId="0" fontId="3" fillId="0" borderId="2" xfId="0" applyFont="1" applyBorder="1" applyAlignment="1">
      <alignment horizontal="center" vertical="center"/>
    </xf>
    <xf numFmtId="0" fontId="3" fillId="0" borderId="1" xfId="0" applyFont="1" applyBorder="1" applyAlignment="1">
      <alignment horizontal="center" vertical="center"/>
    </xf>
    <xf numFmtId="0" fontId="3" fillId="0" borderId="44" xfId="0" applyFont="1" applyBorder="1" applyAlignment="1">
      <alignment horizontal="center" vertical="center"/>
    </xf>
    <xf numFmtId="0" fontId="3" fillId="0" borderId="5"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5" xfId="0" applyFont="1" applyBorder="1" applyAlignment="1">
      <alignment horizontal="center" vertical="center"/>
    </xf>
    <xf numFmtId="0" fontId="3" fillId="0" borderId="2" xfId="0" applyFont="1" applyFill="1" applyBorder="1" applyAlignment="1">
      <alignment horizontal="center" vertical="center"/>
    </xf>
    <xf numFmtId="0" fontId="3" fillId="0" borderId="8" xfId="0" applyFont="1" applyBorder="1" applyAlignment="1">
      <alignment horizontal="center" vertical="center"/>
    </xf>
    <xf numFmtId="0" fontId="3" fillId="0" borderId="11" xfId="0" applyFont="1" applyBorder="1" applyAlignment="1">
      <alignment horizontal="center" vertical="center"/>
    </xf>
    <xf numFmtId="0" fontId="3" fillId="0" borderId="9" xfId="0" applyFont="1" applyBorder="1" applyAlignment="1">
      <alignment horizontal="center" vertical="center"/>
    </xf>
    <xf numFmtId="0" fontId="3" fillId="0" borderId="43" xfId="0" applyFont="1" applyBorder="1" applyAlignment="1">
      <alignment horizontal="center" vertical="center"/>
    </xf>
    <xf numFmtId="0" fontId="3" fillId="0" borderId="16"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17" xfId="0" applyFont="1" applyFill="1" applyBorder="1" applyAlignment="1">
      <alignment horizontal="center" vertical="center"/>
    </xf>
    <xf numFmtId="0" fontId="3" fillId="0" borderId="17" xfId="0" applyFont="1" applyBorder="1" applyAlignment="1">
      <alignment horizontal="center" vertical="center"/>
    </xf>
    <xf numFmtId="0" fontId="3" fillId="0" borderId="11" xfId="0" applyFont="1" applyFill="1" applyBorder="1" applyAlignment="1">
      <alignment vertical="center"/>
    </xf>
    <xf numFmtId="0" fontId="3" fillId="0" borderId="5" xfId="0" applyFont="1" applyFill="1" applyBorder="1" applyAlignment="1">
      <alignment vertical="center"/>
    </xf>
    <xf numFmtId="0" fontId="3" fillId="0" borderId="16" xfId="0" applyFont="1" applyFill="1" applyBorder="1" applyAlignment="1">
      <alignment vertical="center"/>
    </xf>
    <xf numFmtId="0" fontId="3" fillId="0" borderId="11" xfId="0" applyFont="1" applyFill="1" applyBorder="1" applyAlignment="1">
      <alignment horizontal="center" vertical="center"/>
    </xf>
    <xf numFmtId="0" fontId="3" fillId="0" borderId="38" xfId="0" applyFont="1" applyBorder="1" applyAlignment="1">
      <alignment horizontal="center" vertical="center"/>
    </xf>
    <xf numFmtId="0" fontId="3" fillId="0" borderId="39" xfId="0" applyFont="1" applyBorder="1" applyAlignment="1">
      <alignment horizontal="center" vertical="center"/>
    </xf>
    <xf numFmtId="0" fontId="3" fillId="0" borderId="45" xfId="0" applyFont="1" applyBorder="1" applyAlignment="1">
      <alignment horizontal="center" vertical="center"/>
    </xf>
    <xf numFmtId="0" fontId="3" fillId="0" borderId="40" xfId="0" applyFont="1" applyBorder="1" applyAlignment="1">
      <alignment horizontal="center" vertical="center"/>
    </xf>
    <xf numFmtId="0" fontId="3" fillId="0" borderId="41" xfId="0" applyFont="1" applyBorder="1" applyAlignment="1">
      <alignment horizontal="center" vertical="center"/>
    </xf>
    <xf numFmtId="0" fontId="3" fillId="0" borderId="40" xfId="0" applyFont="1" applyFill="1" applyBorder="1" applyAlignment="1">
      <alignment vertical="center"/>
    </xf>
    <xf numFmtId="0" fontId="3" fillId="0" borderId="41" xfId="0" applyFont="1" applyFill="1" applyBorder="1" applyAlignment="1">
      <alignment horizontal="center" vertical="center"/>
    </xf>
    <xf numFmtId="0" fontId="3" fillId="0" borderId="38" xfId="0" applyFont="1" applyFill="1" applyBorder="1" applyAlignment="1">
      <alignment horizontal="center" vertical="center"/>
    </xf>
  </cellXfs>
  <cellStyles count="2">
    <cellStyle name="標準" xfId="0" builtinId="0"/>
    <cellStyle name="標準 2" xfId="1" xr:uid="{00000000-0005-0000-0000-000001000000}"/>
  </cellStyles>
  <dxfs count="0"/>
  <tableStyles count="0" defaultTableStyle="TableStyleMedium2" defaultPivotStyle="PivotStyleLight16"/>
  <colors>
    <mruColors>
      <color rgb="FFED7D31"/>
      <color rgb="FFFF33CC"/>
      <color rgb="FFFF9999"/>
      <color rgb="FFFF5050"/>
      <color rgb="FF0000FF"/>
      <color rgb="FF86349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9</xdr:col>
      <xdr:colOff>562311</xdr:colOff>
      <xdr:row>3</xdr:row>
      <xdr:rowOff>137409</xdr:rowOff>
    </xdr:from>
    <xdr:to>
      <xdr:col>19</xdr:col>
      <xdr:colOff>309561</xdr:colOff>
      <xdr:row>5</xdr:row>
      <xdr:rowOff>101373</xdr:rowOff>
    </xdr:to>
    <xdr:sp macro="" textlink="">
      <xdr:nvSpPr>
        <xdr:cNvPr id="2" name="右中かっこ 1">
          <a:extLst>
            <a:ext uri="{FF2B5EF4-FFF2-40B4-BE49-F238E27FC236}">
              <a16:creationId xmlns:a16="http://schemas.microsoft.com/office/drawing/2014/main" id="{00000000-0008-0000-0000-000002000000}"/>
            </a:ext>
          </a:extLst>
        </xdr:cNvPr>
        <xdr:cNvSpPr/>
      </xdr:nvSpPr>
      <xdr:spPr>
        <a:xfrm rot="16200000">
          <a:off x="16705986" y="-313828"/>
          <a:ext cx="535464" cy="3454063"/>
        </a:xfrm>
        <a:prstGeom prst="rightBrace">
          <a:avLst>
            <a:gd name="adj1" fmla="val 37313"/>
            <a:gd name="adj2" fmla="val 50000"/>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342408</xdr:colOff>
      <xdr:row>1</xdr:row>
      <xdr:rowOff>478985</xdr:rowOff>
    </xdr:from>
    <xdr:to>
      <xdr:col>20</xdr:col>
      <xdr:colOff>142875</xdr:colOff>
      <xdr:row>3</xdr:row>
      <xdr:rowOff>162151</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5026783" y="709173"/>
          <a:ext cx="3856530" cy="4610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baseline="0"/>
            <a:t>evidence documents required for each hazard verification</a:t>
          </a:r>
          <a:endParaRPr kumimoji="1" lang="ja-JP" altLang="en-US" sz="1100"/>
        </a:p>
      </xdr:txBody>
    </xdr:sp>
    <xdr:clientData/>
  </xdr:twoCellAnchor>
  <xdr:twoCellAnchor>
    <xdr:from>
      <xdr:col>19</xdr:col>
      <xdr:colOff>343797</xdr:colOff>
      <xdr:row>3</xdr:row>
      <xdr:rowOff>133020</xdr:rowOff>
    </xdr:from>
    <xdr:to>
      <xdr:col>24</xdr:col>
      <xdr:colOff>1230315</xdr:colOff>
      <xdr:row>5</xdr:row>
      <xdr:rowOff>96984</xdr:rowOff>
    </xdr:to>
    <xdr:sp macro="" textlink="">
      <xdr:nvSpPr>
        <xdr:cNvPr id="4" name="右中かっこ 3">
          <a:extLst>
            <a:ext uri="{FF2B5EF4-FFF2-40B4-BE49-F238E27FC236}">
              <a16:creationId xmlns:a16="http://schemas.microsoft.com/office/drawing/2014/main" id="{00000000-0008-0000-0000-000004000000}"/>
            </a:ext>
          </a:extLst>
        </xdr:cNvPr>
        <xdr:cNvSpPr/>
      </xdr:nvSpPr>
      <xdr:spPr>
        <a:xfrm rot="16200000">
          <a:off x="21609262" y="-1733194"/>
          <a:ext cx="535464" cy="6284018"/>
        </a:xfrm>
        <a:prstGeom prst="rightBrace">
          <a:avLst>
            <a:gd name="adj1" fmla="val 36616"/>
            <a:gd name="adj2" fmla="val 50000"/>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444500</xdr:colOff>
      <xdr:row>2</xdr:row>
      <xdr:rowOff>6165</xdr:rowOff>
    </xdr:from>
    <xdr:to>
      <xdr:col>23</xdr:col>
      <xdr:colOff>958851</xdr:colOff>
      <xdr:row>3</xdr:row>
      <xdr:rowOff>38101</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20447000" y="728478"/>
          <a:ext cx="3038476" cy="3176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aseline="0"/>
            <a:t>evidence documents required for each review</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A42"/>
  <sheetViews>
    <sheetView showGridLines="0" tabSelected="1" zoomScale="80" zoomScaleNormal="80" workbookViewId="0">
      <selection activeCell="N21" sqref="N21"/>
    </sheetView>
  </sheetViews>
  <sheetFormatPr defaultColWidth="8.83203125" defaultRowHeight="18" x14ac:dyDescent="0.55000000000000004"/>
  <cols>
    <col min="1" max="1" width="8.83203125" style="18"/>
    <col min="2" max="2" width="3.6640625" style="18" customWidth="1"/>
    <col min="3" max="3" width="30.75" style="18" bestFit="1" customWidth="1"/>
    <col min="4" max="4" width="16.25" style="18" customWidth="1"/>
    <col min="5" max="5" width="48.25" style="18" customWidth="1"/>
    <col min="6" max="6" width="14.33203125" style="18" bestFit="1" customWidth="1"/>
    <col min="7" max="7" width="45.58203125" style="18" hidden="1" customWidth="1"/>
    <col min="8" max="8" width="56.75" style="18" customWidth="1"/>
    <col min="9" max="9" width="11.75" style="18" bestFit="1" customWidth="1"/>
    <col min="10" max="10" width="7.4140625" style="18" bestFit="1" customWidth="1"/>
    <col min="11" max="20" width="4.58203125" style="18" customWidth="1"/>
    <col min="21" max="25" width="16.58203125" style="18" customWidth="1"/>
    <col min="26" max="26" width="8.83203125" style="2"/>
    <col min="27" max="16384" width="8.83203125" style="1"/>
  </cols>
  <sheetData>
    <row r="1" spans="1:27" ht="10" customHeight="1" x14ac:dyDescent="0.55000000000000004"/>
    <row r="2" spans="1:27" ht="30" x14ac:dyDescent="0.55000000000000004">
      <c r="B2" s="19" t="s">
        <v>71</v>
      </c>
      <c r="T2" s="20"/>
      <c r="U2" s="21"/>
      <c r="V2" s="20"/>
      <c r="W2" s="21"/>
      <c r="X2" s="22"/>
    </row>
    <row r="3" spans="1:27" x14ac:dyDescent="0.55000000000000004">
      <c r="C3" s="23" t="s">
        <v>13</v>
      </c>
      <c r="D3" s="24" t="s">
        <v>15</v>
      </c>
      <c r="E3" s="23" t="s">
        <v>21</v>
      </c>
      <c r="F3" s="25" t="s">
        <v>30</v>
      </c>
      <c r="G3" s="25"/>
      <c r="H3" s="25"/>
      <c r="R3" s="20"/>
      <c r="S3" s="21"/>
      <c r="T3" s="20"/>
      <c r="U3" s="21"/>
      <c r="V3" s="22"/>
      <c r="X3" s="26"/>
      <c r="Z3" s="1"/>
    </row>
    <row r="4" spans="1:27" x14ac:dyDescent="0.55000000000000004">
      <c r="C4" s="23" t="s">
        <v>14</v>
      </c>
      <c r="D4" s="24" t="s">
        <v>38</v>
      </c>
      <c r="E4" s="23" t="s">
        <v>22</v>
      </c>
      <c r="F4" s="25" t="s">
        <v>30</v>
      </c>
      <c r="G4" s="25"/>
      <c r="H4" s="25"/>
      <c r="R4" s="20"/>
      <c r="S4" s="21"/>
      <c r="T4" s="20"/>
      <c r="U4" s="21"/>
      <c r="V4" s="22"/>
      <c r="X4" s="26"/>
      <c r="Z4" s="1"/>
    </row>
    <row r="5" spans="1:27" x14ac:dyDescent="0.55000000000000004">
      <c r="C5" s="23"/>
      <c r="D5" s="27"/>
      <c r="E5" s="23" t="s">
        <v>19</v>
      </c>
      <c r="F5" s="25" t="s">
        <v>30</v>
      </c>
      <c r="G5" s="25"/>
      <c r="H5" s="25"/>
      <c r="R5" s="20"/>
      <c r="S5" s="21"/>
      <c r="T5" s="20"/>
      <c r="U5" s="21"/>
      <c r="V5" s="22"/>
      <c r="X5" s="26"/>
      <c r="Z5" s="1"/>
    </row>
    <row r="6" spans="1:27" ht="18.5" thickBot="1" x14ac:dyDescent="0.6"/>
    <row r="7" spans="1:27" ht="18.5" thickBot="1" x14ac:dyDescent="0.6">
      <c r="B7" s="28" t="s">
        <v>17</v>
      </c>
      <c r="C7" s="29" t="s">
        <v>42</v>
      </c>
      <c r="D7" s="30" t="s">
        <v>41</v>
      </c>
      <c r="E7" s="30" t="s">
        <v>40</v>
      </c>
      <c r="F7" s="31" t="s">
        <v>31</v>
      </c>
      <c r="G7" s="29" t="s">
        <v>39</v>
      </c>
      <c r="H7" s="32" t="s">
        <v>54</v>
      </c>
      <c r="I7" s="33" t="s">
        <v>18</v>
      </c>
      <c r="J7" s="34" t="s">
        <v>1</v>
      </c>
      <c r="K7" s="35" t="s">
        <v>2</v>
      </c>
      <c r="L7" s="36"/>
      <c r="M7" s="36"/>
      <c r="N7" s="36"/>
      <c r="O7" s="36"/>
      <c r="P7" s="36"/>
      <c r="Q7" s="37"/>
      <c r="R7" s="38" t="s">
        <v>0</v>
      </c>
      <c r="S7" s="39"/>
      <c r="T7" s="40"/>
      <c r="U7" s="41" t="s">
        <v>4</v>
      </c>
      <c r="V7" s="42" t="s">
        <v>5</v>
      </c>
      <c r="W7" s="43" t="s">
        <v>12</v>
      </c>
      <c r="X7" s="44" t="s">
        <v>6</v>
      </c>
      <c r="Y7" s="45" t="s">
        <v>3</v>
      </c>
      <c r="Z7" s="1"/>
      <c r="AA7" s="2"/>
    </row>
    <row r="8" spans="1:27" ht="19" thickTop="1" thickBot="1" x14ac:dyDescent="0.6">
      <c r="B8" s="46"/>
      <c r="C8" s="47"/>
      <c r="D8" s="48"/>
      <c r="E8" s="49"/>
      <c r="F8" s="50"/>
      <c r="G8" s="48"/>
      <c r="H8" s="51"/>
      <c r="I8" s="52"/>
      <c r="J8" s="53"/>
      <c r="K8" s="54">
        <v>1</v>
      </c>
      <c r="L8" s="55">
        <v>2</v>
      </c>
      <c r="M8" s="55">
        <v>3</v>
      </c>
      <c r="N8" s="55">
        <v>4</v>
      </c>
      <c r="O8" s="55">
        <v>5</v>
      </c>
      <c r="P8" s="55">
        <v>10</v>
      </c>
      <c r="Q8" s="56">
        <v>12</v>
      </c>
      <c r="R8" s="57">
        <v>1</v>
      </c>
      <c r="S8" s="55">
        <v>2</v>
      </c>
      <c r="T8" s="58">
        <v>3</v>
      </c>
      <c r="U8" s="59"/>
      <c r="V8" s="60"/>
      <c r="W8" s="61"/>
      <c r="X8" s="62"/>
      <c r="Y8" s="63"/>
      <c r="Z8" s="1"/>
      <c r="AA8" s="2"/>
    </row>
    <row r="9" spans="1:27" s="3" customFormat="1" ht="27.5" thickTop="1" x14ac:dyDescent="0.55000000000000004">
      <c r="A9" s="64"/>
      <c r="B9" s="8">
        <v>0</v>
      </c>
      <c r="C9" s="7" t="s">
        <v>43</v>
      </c>
      <c r="D9" s="7" t="str">
        <f>D4&amp;"-SAT-INFO"</f>
        <v>XXX-SAT-INFO</v>
      </c>
      <c r="E9" s="7" t="str">
        <f>TEXT(B9,"00")&amp;"_"&amp;D9&amp;"_"&amp;C9</f>
        <v>00_XXX-SAT-INFO_Satellite_Information</v>
      </c>
      <c r="F9" s="79" t="s">
        <v>33</v>
      </c>
      <c r="G9" s="80" t="str">
        <f>"Satellite information of "&amp;D3</f>
        <v>Satellite information of XXXXXX</v>
      </c>
      <c r="H9" s="81" t="s">
        <v>35</v>
      </c>
      <c r="I9" s="82" t="s">
        <v>20</v>
      </c>
      <c r="J9" s="83" t="s">
        <v>7</v>
      </c>
      <c r="K9" s="114"/>
      <c r="L9" s="115"/>
      <c r="M9" s="115"/>
      <c r="N9" s="115"/>
      <c r="O9" s="115"/>
      <c r="P9" s="115"/>
      <c r="Q9" s="116"/>
      <c r="R9" s="117"/>
      <c r="S9" s="118"/>
      <c r="T9" s="119"/>
      <c r="U9" s="120"/>
      <c r="V9" s="119"/>
      <c r="W9" s="114"/>
      <c r="X9" s="119"/>
      <c r="Y9" s="121"/>
      <c r="AA9" s="4"/>
    </row>
    <row r="10" spans="1:27" s="3" customFormat="1" ht="27" x14ac:dyDescent="0.55000000000000004">
      <c r="A10" s="64"/>
      <c r="B10" s="9">
        <v>1</v>
      </c>
      <c r="C10" s="10" t="s">
        <v>44</v>
      </c>
      <c r="D10" s="65" t="str">
        <f>D4&amp;"-EP-01"</f>
        <v>XXX-EP-01</v>
      </c>
      <c r="E10" s="66" t="str">
        <f t="shared" ref="E10:E37" si="0">TEXT(B10,"00")&amp;"_"&amp;D10&amp;"_"&amp;C10</f>
        <v>01_XXX-EP-01_Battery_Description_Form</v>
      </c>
      <c r="F10" s="84" t="s">
        <v>34</v>
      </c>
      <c r="G10" s="85" t="str">
        <f>D3&amp; " Battery Description Form"</f>
        <v>XXXXXX Battery Description Form</v>
      </c>
      <c r="H10" s="86" t="s">
        <v>72</v>
      </c>
      <c r="I10" s="87" t="e">
        <f>EDATE(F3,-1)-14</f>
        <v>#VALUE!</v>
      </c>
      <c r="J10" s="88" t="s">
        <v>7</v>
      </c>
      <c r="K10" s="122"/>
      <c r="L10" s="123"/>
      <c r="M10" s="123"/>
      <c r="N10" s="123"/>
      <c r="O10" s="123"/>
      <c r="P10" s="123"/>
      <c r="Q10" s="124"/>
      <c r="R10" s="125"/>
      <c r="S10" s="126" t="s">
        <v>74</v>
      </c>
      <c r="T10" s="127"/>
      <c r="U10" s="128" t="s">
        <v>74</v>
      </c>
      <c r="V10" s="127"/>
      <c r="W10" s="129" t="s">
        <v>74</v>
      </c>
      <c r="X10" s="127"/>
      <c r="Y10" s="130" t="s">
        <v>73</v>
      </c>
      <c r="AA10" s="4"/>
    </row>
    <row r="11" spans="1:27" s="3" customFormat="1" x14ac:dyDescent="0.55000000000000004">
      <c r="A11" s="64"/>
      <c r="B11" s="9">
        <v>2</v>
      </c>
      <c r="C11" s="10" t="s">
        <v>45</v>
      </c>
      <c r="D11" s="65" t="str">
        <f>D4&amp;"-SR-01"</f>
        <v>XXX-SR-01</v>
      </c>
      <c r="E11" s="66" t="str">
        <f t="shared" si="0"/>
        <v>02_XXX-SR-01_Structure_Analysis_Report</v>
      </c>
      <c r="F11" s="84" t="s">
        <v>34</v>
      </c>
      <c r="G11" s="85" t="str">
        <f>D3&amp; " Structural Analysis Report"</f>
        <v>XXXXXX Structural Analysis Report</v>
      </c>
      <c r="H11" s="89" t="s">
        <v>11</v>
      </c>
      <c r="I11" s="87" t="e">
        <f>EDATE(F3,-1)-14</f>
        <v>#VALUE!</v>
      </c>
      <c r="J11" s="88" t="s">
        <v>7</v>
      </c>
      <c r="K11" s="122"/>
      <c r="L11" s="123"/>
      <c r="M11" s="123"/>
      <c r="N11" s="123"/>
      <c r="O11" s="123"/>
      <c r="P11" s="123"/>
      <c r="Q11" s="124"/>
      <c r="R11" s="125" t="s">
        <v>74</v>
      </c>
      <c r="S11" s="126"/>
      <c r="T11" s="127"/>
      <c r="U11" s="128" t="s">
        <v>74</v>
      </c>
      <c r="V11" s="127" t="s">
        <v>74</v>
      </c>
      <c r="W11" s="129"/>
      <c r="X11" s="127"/>
      <c r="Y11" s="130" t="s">
        <v>73</v>
      </c>
      <c r="AA11" s="4"/>
    </row>
    <row r="12" spans="1:27" s="3" customFormat="1" x14ac:dyDescent="0.55000000000000004">
      <c r="A12" s="64"/>
      <c r="B12" s="9">
        <v>3</v>
      </c>
      <c r="C12" s="10" t="s">
        <v>46</v>
      </c>
      <c r="D12" s="65" t="str">
        <f>D4&amp;"-MIUL-01"</f>
        <v>XXX-MIUL-01</v>
      </c>
      <c r="E12" s="66" t="str">
        <f t="shared" si="0"/>
        <v>03_XXX-MIUL-01_MIUL</v>
      </c>
      <c r="F12" s="84" t="s">
        <v>36</v>
      </c>
      <c r="G12" s="85" t="str">
        <f>D3&amp;" MIUL"</f>
        <v>XXXXXX MIUL</v>
      </c>
      <c r="H12" s="89" t="str">
        <f>"To show verification result of material used in "&amp;D3</f>
        <v>To show verification result of material used in XXXXXX</v>
      </c>
      <c r="I12" s="87" t="e">
        <f>EDATE(F3,-1)-14</f>
        <v>#VALUE!</v>
      </c>
      <c r="J12" s="88" t="s">
        <v>7</v>
      </c>
      <c r="K12" s="122" t="s">
        <v>74</v>
      </c>
      <c r="L12" s="123" t="s">
        <v>74</v>
      </c>
      <c r="M12" s="123" t="s">
        <v>74</v>
      </c>
      <c r="N12" s="123"/>
      <c r="O12" s="123"/>
      <c r="P12" s="123"/>
      <c r="Q12" s="124"/>
      <c r="R12" s="125" t="s">
        <v>74</v>
      </c>
      <c r="S12" s="126"/>
      <c r="T12" s="127"/>
      <c r="U12" s="128" t="s">
        <v>74</v>
      </c>
      <c r="V12" s="127"/>
      <c r="W12" s="129" t="s">
        <v>74</v>
      </c>
      <c r="X12" s="127"/>
      <c r="Y12" s="130" t="s">
        <v>73</v>
      </c>
      <c r="AA12" s="4"/>
    </row>
    <row r="13" spans="1:27" s="3" customFormat="1" x14ac:dyDescent="0.55000000000000004">
      <c r="A13" s="64"/>
      <c r="B13" s="9">
        <v>4</v>
      </c>
      <c r="C13" s="10" t="s">
        <v>47</v>
      </c>
      <c r="D13" s="65" t="str">
        <f>D4&amp;"-HMST-01"</f>
        <v>XXX-HMST-01</v>
      </c>
      <c r="E13" s="66" t="str">
        <f t="shared" si="0"/>
        <v>04_XXX-HMST-01_HMST_Input_Form</v>
      </c>
      <c r="F13" s="90" t="s">
        <v>34</v>
      </c>
      <c r="G13" s="91" t="str">
        <f>D3&amp; " HMST Input Form"</f>
        <v>XXXXXX HMST Input Form</v>
      </c>
      <c r="H13" s="92" t="str">
        <f>"To assess hazard of liquid, gas or powder included in "&amp;D3</f>
        <v>To assess hazard of liquid, gas or powder included in XXXXXX</v>
      </c>
      <c r="I13" s="87" t="e">
        <f>EDATE(F3,-1)-14</f>
        <v>#VALUE!</v>
      </c>
      <c r="J13" s="88" t="s">
        <v>7</v>
      </c>
      <c r="K13" s="122"/>
      <c r="L13" s="123"/>
      <c r="M13" s="123"/>
      <c r="N13" s="123"/>
      <c r="O13" s="123"/>
      <c r="P13" s="123"/>
      <c r="Q13" s="124"/>
      <c r="R13" s="125"/>
      <c r="S13" s="126"/>
      <c r="T13" s="127"/>
      <c r="U13" s="128" t="s">
        <v>74</v>
      </c>
      <c r="V13" s="127"/>
      <c r="W13" s="129" t="s">
        <v>74</v>
      </c>
      <c r="X13" s="127"/>
      <c r="Y13" s="130" t="s">
        <v>73</v>
      </c>
      <c r="AA13" s="4"/>
    </row>
    <row r="14" spans="1:27" s="3" customFormat="1" x14ac:dyDescent="0.55000000000000004">
      <c r="A14" s="64"/>
      <c r="B14" s="9">
        <v>5</v>
      </c>
      <c r="C14" s="10" t="s">
        <v>48</v>
      </c>
      <c r="D14" s="65" t="str">
        <f>D4&amp;"-AD-01"</f>
        <v>XXX-AD-01</v>
      </c>
      <c r="E14" s="66" t="str">
        <f t="shared" si="0"/>
        <v>05_XXX-AD-01_Assembly_Drawing</v>
      </c>
      <c r="F14" s="93" t="s">
        <v>32</v>
      </c>
      <c r="G14" s="85" t="str">
        <f>D3&amp; " Assembly Drawing"</f>
        <v>XXXXXX Assembly Drawing</v>
      </c>
      <c r="H14" s="89" t="str">
        <f>"To show the assembly drawing of "&amp;D3</f>
        <v>To show the assembly drawing of XXXXXX</v>
      </c>
      <c r="I14" s="87" t="e">
        <f>EDATE(F3,-1)-14</f>
        <v>#VALUE!</v>
      </c>
      <c r="J14" s="88" t="s">
        <v>7</v>
      </c>
      <c r="K14" s="122"/>
      <c r="L14" s="123"/>
      <c r="M14" s="123"/>
      <c r="N14" s="123"/>
      <c r="O14" s="123"/>
      <c r="P14" s="123"/>
      <c r="Q14" s="124"/>
      <c r="R14" s="125" t="s">
        <v>74</v>
      </c>
      <c r="S14" s="126"/>
      <c r="T14" s="127" t="s">
        <v>74</v>
      </c>
      <c r="U14" s="128" t="s">
        <v>74</v>
      </c>
      <c r="V14" s="127" t="s">
        <v>74</v>
      </c>
      <c r="W14" s="129"/>
      <c r="X14" s="127"/>
      <c r="Y14" s="130" t="s">
        <v>73</v>
      </c>
      <c r="AA14" s="4"/>
    </row>
    <row r="15" spans="1:27" s="3" customFormat="1" x14ac:dyDescent="0.55000000000000004">
      <c r="A15" s="64"/>
      <c r="B15" s="9">
        <v>6</v>
      </c>
      <c r="C15" s="11" t="s">
        <v>49</v>
      </c>
      <c r="D15" s="66" t="str">
        <f>D4&amp;"-FRC-01"</f>
        <v>XXX-FRC-01</v>
      </c>
      <c r="E15" s="66" t="str">
        <f t="shared" si="0"/>
        <v>06_XXX-FRC-01_Franchise_Criteria_Sheet</v>
      </c>
      <c r="F15" s="90" t="s">
        <v>37</v>
      </c>
      <c r="G15" s="94" t="str">
        <f>D3&amp; " Franchise Criteria Check Sheet"</f>
        <v>XXXXXX Franchise Criteria Check Sheet</v>
      </c>
      <c r="H15" s="95" t="str">
        <f>"To assess safety level of "&amp;D3</f>
        <v>To assess safety level of XXXXXX</v>
      </c>
      <c r="I15" s="87" t="e">
        <f>EDATE(F3,-1)-14</f>
        <v>#VALUE!</v>
      </c>
      <c r="J15" s="96" t="s">
        <v>7</v>
      </c>
      <c r="K15" s="131"/>
      <c r="L15" s="132"/>
      <c r="M15" s="132"/>
      <c r="N15" s="132"/>
      <c r="O15" s="132"/>
      <c r="P15" s="132"/>
      <c r="Q15" s="133"/>
      <c r="R15" s="134"/>
      <c r="S15" s="135"/>
      <c r="T15" s="136"/>
      <c r="U15" s="128" t="s">
        <v>74</v>
      </c>
      <c r="V15" s="136"/>
      <c r="W15" s="129" t="s">
        <v>74</v>
      </c>
      <c r="X15" s="136"/>
      <c r="Y15" s="137" t="s">
        <v>73</v>
      </c>
      <c r="AA15" s="4"/>
    </row>
    <row r="16" spans="1:27" s="3" customFormat="1" ht="54" x14ac:dyDescent="0.55000000000000004">
      <c r="A16" s="64"/>
      <c r="B16" s="9">
        <v>7</v>
      </c>
      <c r="C16" s="10" t="s">
        <v>50</v>
      </c>
      <c r="D16" s="65" t="str">
        <f>D4&amp;"-FCE-01"</f>
        <v>XXX-FCE-01</v>
      </c>
      <c r="E16" s="66" t="str">
        <f t="shared" si="0"/>
        <v>07_XXX-FCE-01_Fracture_Control_Evaluation_Form</v>
      </c>
      <c r="F16" s="84" t="s">
        <v>34</v>
      </c>
      <c r="G16" s="85" t="str">
        <f>""&amp;D3&amp;" Fracture Control Evaluation Form for Phase II"</f>
        <v>XXXXXX Fracture Control Evaluation Form for Phase II</v>
      </c>
      <c r="H16" s="89" t="str">
        <f>"To show the verification result of "&amp;D3&amp;" regarding to the each requirement of JMX-2012694 Structure Verification and Fracture Control Plan for JAXA Selected Small Satellite Released from J-SSOD for SFCB Phase 012."</f>
        <v>To show the verification result of XXXXXX regarding to the each requirement of JMX-2012694 Structure Verification and Fracture Control Plan for JAXA Selected Small Satellite Released from J-SSOD for SFCB Phase 012.</v>
      </c>
      <c r="I16" s="87" t="e">
        <f>EDATE(F3,-1)-14</f>
        <v>#VALUE!</v>
      </c>
      <c r="J16" s="88" t="s">
        <v>7</v>
      </c>
      <c r="K16" s="122"/>
      <c r="L16" s="123"/>
      <c r="M16" s="123"/>
      <c r="N16" s="123"/>
      <c r="O16" s="123"/>
      <c r="P16" s="123"/>
      <c r="Q16" s="124"/>
      <c r="R16" s="125" t="s">
        <v>74</v>
      </c>
      <c r="S16" s="126"/>
      <c r="T16" s="127" t="s">
        <v>74</v>
      </c>
      <c r="U16" s="128" t="s">
        <v>74</v>
      </c>
      <c r="V16" s="127" t="s">
        <v>74</v>
      </c>
      <c r="W16" s="129"/>
      <c r="X16" s="127"/>
      <c r="Y16" s="130" t="s">
        <v>73</v>
      </c>
      <c r="AA16" s="4"/>
    </row>
    <row r="17" spans="1:27" s="3" customFormat="1" ht="27" x14ac:dyDescent="0.55000000000000004">
      <c r="A17" s="64"/>
      <c r="B17" s="9">
        <v>8</v>
      </c>
      <c r="C17" s="11" t="s">
        <v>51</v>
      </c>
      <c r="D17" s="66" t="str">
        <f>D4&amp;"-SAR-01"</f>
        <v>XXX-SAR-01</v>
      </c>
      <c r="E17" s="66" t="str">
        <f t="shared" si="0"/>
        <v>08_XXX-SAR-01_Safety_Assessment_Report</v>
      </c>
      <c r="F17" s="84" t="s">
        <v>34</v>
      </c>
      <c r="G17" s="97" t="str">
        <f>D3&amp;" Safety Assessment Report for Phase II"</f>
        <v>XXXXXX Safety Assessment Report for Phase II</v>
      </c>
      <c r="H17" s="98" t="str">
        <f>"To show compliance with ISS safety requirement and verification of "&amp;D3&amp;" for Safety review panel 012"</f>
        <v>To show compliance with ISS safety requirement and verification of XXXXXX for Safety review panel 012</v>
      </c>
      <c r="I17" s="87" t="e">
        <f>EDATE(F3,-1)</f>
        <v>#VALUE!</v>
      </c>
      <c r="J17" s="96" t="s">
        <v>8</v>
      </c>
      <c r="K17" s="131"/>
      <c r="L17" s="132"/>
      <c r="M17" s="132"/>
      <c r="N17" s="132"/>
      <c r="O17" s="132"/>
      <c r="P17" s="123" t="s">
        <v>74</v>
      </c>
      <c r="Q17" s="133" t="s">
        <v>75</v>
      </c>
      <c r="R17" s="134"/>
      <c r="S17" s="135"/>
      <c r="T17" s="136"/>
      <c r="U17" s="128" t="s">
        <v>74</v>
      </c>
      <c r="V17" s="127" t="s">
        <v>74</v>
      </c>
      <c r="W17" s="138"/>
      <c r="X17" s="136"/>
      <c r="Y17" s="137" t="s">
        <v>73</v>
      </c>
      <c r="AA17" s="4"/>
    </row>
    <row r="18" spans="1:27" s="3" customFormat="1" ht="27" x14ac:dyDescent="0.55000000000000004">
      <c r="A18" s="64"/>
      <c r="B18" s="9">
        <v>9</v>
      </c>
      <c r="C18" s="10" t="s">
        <v>52</v>
      </c>
      <c r="D18" s="65" t="str">
        <f>D4&amp;"-STD-01"</f>
        <v>XXX-STD-01</v>
      </c>
      <c r="E18" s="66" t="str">
        <f t="shared" si="0"/>
        <v>09_XXX-STD-01_Standard_Hazard_Report</v>
      </c>
      <c r="F18" s="84" t="s">
        <v>34</v>
      </c>
      <c r="G18" s="85" t="str">
        <f>D3&amp; " Standard Hazard Report"</f>
        <v>XXXXXX Standard Hazard Report</v>
      </c>
      <c r="H18" s="89" t="str">
        <f>"To show control and verification result of "&amp;D3&amp;" regarding to general hazards."</f>
        <v>To show control and verification result of XXXXXX regarding to general hazards.</v>
      </c>
      <c r="I18" s="87" t="e">
        <f>EDATE(F3,-1)</f>
        <v>#VALUE!</v>
      </c>
      <c r="J18" s="88" t="s">
        <v>7</v>
      </c>
      <c r="K18" s="122"/>
      <c r="L18" s="123"/>
      <c r="M18" s="123"/>
      <c r="N18" s="123"/>
      <c r="O18" s="123"/>
      <c r="P18" s="123"/>
      <c r="Q18" s="124"/>
      <c r="R18" s="125"/>
      <c r="S18" s="126"/>
      <c r="T18" s="127"/>
      <c r="U18" s="128" t="s">
        <v>74</v>
      </c>
      <c r="V18" s="127" t="s">
        <v>74</v>
      </c>
      <c r="W18" s="129" t="s">
        <v>74</v>
      </c>
      <c r="X18" s="127" t="s">
        <v>73</v>
      </c>
      <c r="Y18" s="130" t="s">
        <v>73</v>
      </c>
      <c r="AA18" s="4"/>
    </row>
    <row r="19" spans="1:27" s="3" customFormat="1" ht="27" x14ac:dyDescent="0.55000000000000004">
      <c r="A19" s="64"/>
      <c r="B19" s="9">
        <v>10</v>
      </c>
      <c r="C19" s="10" t="s">
        <v>53</v>
      </c>
      <c r="D19" s="65" t="str">
        <f>D4&amp;"-UNQ-01"</f>
        <v>XXX-UNQ-01</v>
      </c>
      <c r="E19" s="66" t="str">
        <f t="shared" si="0"/>
        <v>10_XXX-UNQ-01_Unique_Hazard_Report_Structure</v>
      </c>
      <c r="F19" s="84" t="s">
        <v>34</v>
      </c>
      <c r="G19" s="85" t="str">
        <f>D3&amp; " Unique Hazard Report for Structure Failure"</f>
        <v>XXXXXX Unique Hazard Report for Structure Failure</v>
      </c>
      <c r="H19" s="89" t="str">
        <f>"To show control and verification result of "&amp;D3&amp;" regarding to specific structure breakage hazard."</f>
        <v>To show control and verification result of XXXXXX regarding to specific structure breakage hazard.</v>
      </c>
      <c r="I19" s="87" t="e">
        <f>EDATE(F3,-1)</f>
        <v>#VALUE!</v>
      </c>
      <c r="J19" s="88" t="s">
        <v>7</v>
      </c>
      <c r="K19" s="122"/>
      <c r="L19" s="123"/>
      <c r="M19" s="123"/>
      <c r="N19" s="123" t="s">
        <v>74</v>
      </c>
      <c r="O19" s="123"/>
      <c r="P19" s="123"/>
      <c r="Q19" s="124"/>
      <c r="R19" s="125"/>
      <c r="S19" s="126"/>
      <c r="T19" s="127"/>
      <c r="U19" s="128" t="s">
        <v>74</v>
      </c>
      <c r="V19" s="127" t="s">
        <v>74</v>
      </c>
      <c r="W19" s="129" t="s">
        <v>74</v>
      </c>
      <c r="X19" s="127" t="s">
        <v>73</v>
      </c>
      <c r="Y19" s="130" t="s">
        <v>73</v>
      </c>
      <c r="AA19" s="4"/>
    </row>
    <row r="20" spans="1:27" s="3" customFormat="1" ht="27" x14ac:dyDescent="0.55000000000000004">
      <c r="A20" s="64"/>
      <c r="B20" s="9">
        <v>11</v>
      </c>
      <c r="C20" s="10" t="s">
        <v>55</v>
      </c>
      <c r="D20" s="65" t="str">
        <f>D4&amp;"-UNQ-02"</f>
        <v>XXX-UNQ-02</v>
      </c>
      <c r="E20" s="66" t="str">
        <f t="shared" si="0"/>
        <v>11_XXX-UNQ-02_Unique_Hazard_Report_Battery</v>
      </c>
      <c r="F20" s="84" t="s">
        <v>34</v>
      </c>
      <c r="G20" s="85" t="str">
        <f>D3&amp; " Unique Hazard Report for Battery Leakage/Rupture"</f>
        <v>XXXXXX Unique Hazard Report for Battery Leakage/Rupture</v>
      </c>
      <c r="H20" s="89" t="str">
        <f>"To show control and verification result result of "&amp;D3&amp;" regarding to specific battery failure hazard."</f>
        <v>To show control and verification result result of XXXXXX regarding to specific battery failure hazard.</v>
      </c>
      <c r="I20" s="87" t="e">
        <f>EDATE(F3,-1)</f>
        <v>#VALUE!</v>
      </c>
      <c r="J20" s="88" t="s">
        <v>7</v>
      </c>
      <c r="K20" s="122"/>
      <c r="L20" s="123"/>
      <c r="M20" s="123"/>
      <c r="N20" s="123"/>
      <c r="O20" s="123"/>
      <c r="P20" s="123"/>
      <c r="Q20" s="124"/>
      <c r="R20" s="125"/>
      <c r="S20" s="126"/>
      <c r="T20" s="127"/>
      <c r="U20" s="128" t="s">
        <v>74</v>
      </c>
      <c r="V20" s="127" t="s">
        <v>74</v>
      </c>
      <c r="W20" s="129" t="s">
        <v>74</v>
      </c>
      <c r="X20" s="127" t="s">
        <v>73</v>
      </c>
      <c r="Y20" s="130" t="s">
        <v>73</v>
      </c>
      <c r="AA20" s="4"/>
    </row>
    <row r="21" spans="1:27" s="3" customFormat="1" ht="27" x14ac:dyDescent="0.55000000000000004">
      <c r="A21" s="64"/>
      <c r="B21" s="9">
        <v>12</v>
      </c>
      <c r="C21" s="10" t="s">
        <v>56</v>
      </c>
      <c r="D21" s="65" t="str">
        <f>D4&amp;"-UNQ-03"</f>
        <v>XXX-UNQ-03</v>
      </c>
      <c r="E21" s="66" t="str">
        <f t="shared" si="0"/>
        <v>12_XXX-UNQ-03_Unique_Hazard_Report_Deployment</v>
      </c>
      <c r="F21" s="84" t="s">
        <v>34</v>
      </c>
      <c r="G21" s="85" t="str">
        <f>D3&amp; " Unique Hazard Report for Antenna Deployment"</f>
        <v>XXXXXX Unique Hazard Report for Antenna Deployment</v>
      </c>
      <c r="H21" s="89" t="str">
        <f>"To show control and verification result of "&amp;D3&amp;" regarding to specific antenna inadvertently deployment hazard."</f>
        <v>To show control and verification result of XXXXXX regarding to specific antenna inadvertently deployment hazard.</v>
      </c>
      <c r="I21" s="87" t="e">
        <f>EDATE(F3,-1)</f>
        <v>#VALUE!</v>
      </c>
      <c r="J21" s="88" t="s">
        <v>7</v>
      </c>
      <c r="K21" s="122"/>
      <c r="L21" s="123"/>
      <c r="M21" s="123"/>
      <c r="N21" s="123"/>
      <c r="O21" s="123"/>
      <c r="P21" s="123"/>
      <c r="Q21" s="124"/>
      <c r="R21" s="125"/>
      <c r="S21" s="126"/>
      <c r="T21" s="127"/>
      <c r="U21" s="128" t="s">
        <v>74</v>
      </c>
      <c r="V21" s="127" t="s">
        <v>74</v>
      </c>
      <c r="W21" s="129" t="s">
        <v>74</v>
      </c>
      <c r="X21" s="127" t="s">
        <v>73</v>
      </c>
      <c r="Y21" s="130" t="s">
        <v>73</v>
      </c>
      <c r="AA21" s="4"/>
    </row>
    <row r="22" spans="1:27" s="3" customFormat="1" ht="54" x14ac:dyDescent="0.55000000000000004">
      <c r="A22" s="64"/>
      <c r="B22" s="12">
        <v>13</v>
      </c>
      <c r="C22" s="13" t="s">
        <v>50</v>
      </c>
      <c r="D22" s="5" t="str">
        <f>D4&amp;"-FCE-02"</f>
        <v>XXX-FCE-02</v>
      </c>
      <c r="E22" s="6" t="str">
        <f t="shared" si="0"/>
        <v>13_XXX-FCE-02_Fracture_Control_Evaluation_Form</v>
      </c>
      <c r="F22" s="99" t="str">
        <f>F16</f>
        <v>2020-01</v>
      </c>
      <c r="G22" s="100" t="str">
        <f>""&amp;D3&amp;" Fracture Control Evaluation Form for Phase III"</f>
        <v>XXXXXX Fracture Control Evaluation Form for Phase III</v>
      </c>
      <c r="H22" s="101" t="str">
        <f>"To show the verification result of "&amp;D3&amp;" regarding to the each requirement of JMX-2012694 Structure Verification and Fracture Control Plan for JAXA Selected Small Satellite Released from J-SSOD for SFCB Phase 3. This document is updated from "&amp;D4&amp;"-FCE-01."</f>
        <v>To show the verification result of XXXXXX regarding to the each requirement of JMX-2012694 Structure Verification and Fracture Control Plan for JAXA Selected Small Satellite Released from J-SSOD for SFCB Phase 3. This document is updated from XXX-FCE-01.</v>
      </c>
      <c r="I22" s="87" t="e">
        <f>EDATE(F4,-1)</f>
        <v>#VALUE!</v>
      </c>
      <c r="J22" s="88" t="s">
        <v>7</v>
      </c>
      <c r="K22" s="122"/>
      <c r="L22" s="123"/>
      <c r="M22" s="123"/>
      <c r="N22" s="123"/>
      <c r="O22" s="123"/>
      <c r="P22" s="123"/>
      <c r="Q22" s="124"/>
      <c r="R22" s="125" t="s">
        <v>74</v>
      </c>
      <c r="S22" s="126"/>
      <c r="T22" s="127" t="s">
        <v>74</v>
      </c>
      <c r="U22" s="125"/>
      <c r="V22" s="127"/>
      <c r="W22" s="129" t="s">
        <v>74</v>
      </c>
      <c r="X22" s="127" t="s">
        <v>73</v>
      </c>
      <c r="Y22" s="130" t="s">
        <v>73</v>
      </c>
      <c r="AA22" s="4"/>
    </row>
    <row r="23" spans="1:27" s="3" customFormat="1" ht="40.5" x14ac:dyDescent="0.55000000000000004">
      <c r="A23" s="64"/>
      <c r="B23" s="12">
        <v>14</v>
      </c>
      <c r="C23" s="13" t="s">
        <v>51</v>
      </c>
      <c r="D23" s="5" t="str">
        <f>D4&amp;"-SAR-02"</f>
        <v>XXX-SAR-02</v>
      </c>
      <c r="E23" s="6" t="str">
        <f t="shared" si="0"/>
        <v>14_XXX-SAR-02_Safety_Assessment_Report</v>
      </c>
      <c r="F23" s="99" t="str">
        <f>F17</f>
        <v>2020-01</v>
      </c>
      <c r="G23" s="100" t="str">
        <f>D3&amp;" Safety Assessment Report for Phase III"</f>
        <v>XXXXXX Safety Assessment Report for Phase III</v>
      </c>
      <c r="H23" s="101" t="str">
        <f>"To show compliance with ISS safety requirement and verification of "&amp;D3&amp;" 1 for Safety review panel 3. This document is updated from "&amp;D4&amp;"-SAR-01."</f>
        <v>To show compliance with ISS safety requirement and verification of XXXXXX 1 for Safety review panel 3. This document is updated from XXX-SAR-01.</v>
      </c>
      <c r="I23" s="87" t="e">
        <f>EDATE(F4,-1)</f>
        <v>#VALUE!</v>
      </c>
      <c r="J23" s="88" t="s">
        <v>7</v>
      </c>
      <c r="K23" s="122"/>
      <c r="L23" s="123"/>
      <c r="M23" s="123"/>
      <c r="N23" s="123"/>
      <c r="O23" s="123"/>
      <c r="P23" s="123"/>
      <c r="Q23" s="124"/>
      <c r="R23" s="125"/>
      <c r="S23" s="126"/>
      <c r="T23" s="127"/>
      <c r="U23" s="139"/>
      <c r="V23" s="127"/>
      <c r="W23" s="129" t="s">
        <v>74</v>
      </c>
      <c r="X23" s="127" t="s">
        <v>73</v>
      </c>
      <c r="Y23" s="130" t="s">
        <v>73</v>
      </c>
      <c r="AA23" s="4"/>
    </row>
    <row r="24" spans="1:27" s="3" customFormat="1" ht="40.5" x14ac:dyDescent="0.55000000000000004">
      <c r="A24" s="64"/>
      <c r="B24" s="12">
        <v>15</v>
      </c>
      <c r="C24" s="13" t="s">
        <v>57</v>
      </c>
      <c r="D24" s="5" t="str">
        <f>D4&amp;"-VTL-01"</f>
        <v>XXX-VTL-01</v>
      </c>
      <c r="E24" s="6" t="str">
        <f t="shared" si="0"/>
        <v>15_XXX-VTL-01_VTL</v>
      </c>
      <c r="F24" s="99" t="s">
        <v>34</v>
      </c>
      <c r="G24" s="100" t="s">
        <v>23</v>
      </c>
      <c r="H24" s="101" t="str">
        <f>"To show the safety verification which can not be closed at Safety Review Panel. (For example, to confirm if "&amp;D3&amp;" is installed per the approved packing requirement before transporting to launch site"</f>
        <v>To show the safety verification which can not be closed at Safety Review Panel. (For example, to confirm if XXXXXX is installed per the approved packing requirement before transporting to launch site</v>
      </c>
      <c r="I24" s="87" t="e">
        <f>EDATE(F4,-1)</f>
        <v>#VALUE!</v>
      </c>
      <c r="J24" s="88" t="s">
        <v>7</v>
      </c>
      <c r="K24" s="122"/>
      <c r="L24" s="123"/>
      <c r="M24" s="123"/>
      <c r="N24" s="123"/>
      <c r="O24" s="123"/>
      <c r="P24" s="123"/>
      <c r="Q24" s="124"/>
      <c r="R24" s="125" t="s">
        <v>74</v>
      </c>
      <c r="S24" s="126"/>
      <c r="T24" s="127"/>
      <c r="U24" s="139"/>
      <c r="V24" s="127"/>
      <c r="W24" s="129" t="s">
        <v>74</v>
      </c>
      <c r="X24" s="127"/>
      <c r="Y24" s="130" t="s">
        <v>73</v>
      </c>
      <c r="AA24" s="4"/>
    </row>
    <row r="25" spans="1:27" s="3" customFormat="1" ht="40.5" x14ac:dyDescent="0.55000000000000004">
      <c r="A25" s="64"/>
      <c r="B25" s="12">
        <v>16</v>
      </c>
      <c r="C25" s="13" t="s">
        <v>58</v>
      </c>
      <c r="D25" s="5" t="str">
        <f>D4&amp;"-FREQ-01"</f>
        <v>XXX-FREQ-01</v>
      </c>
      <c r="E25" s="6" t="str">
        <f t="shared" si="0"/>
        <v>16_XXX-FREQ-01_Frequency_Authorization_Form</v>
      </c>
      <c r="F25" s="99" t="s">
        <v>34</v>
      </c>
      <c r="G25" s="100" t="str">
        <f>D3&amp; " JSC Frequency Authorization Input Form"</f>
        <v>XXXXXX JSC Frequency Authorization Input Form</v>
      </c>
      <c r="H25" s="101" t="str">
        <f>"To show the data (size, mass etc.) of "&amp;G8&amp;" to confirm that "&amp;G8&amp;" meets the each requirement of JX-ESPC-101133 JEM Payload Accommodation Handbook Vol.8"</f>
        <v>To show the data (size, mass etc.) of  to confirm that  meets the each requirement of JX-ESPC-101133 JEM Payload Accommodation Handbook Vol.8</v>
      </c>
      <c r="I25" s="87" t="e">
        <f>F4-14</f>
        <v>#VALUE!</v>
      </c>
      <c r="J25" s="88" t="s">
        <v>7</v>
      </c>
      <c r="K25" s="122"/>
      <c r="L25" s="123"/>
      <c r="M25" s="123"/>
      <c r="N25" s="123"/>
      <c r="O25" s="123"/>
      <c r="P25" s="123"/>
      <c r="Q25" s="124"/>
      <c r="R25" s="125"/>
      <c r="S25" s="126"/>
      <c r="T25" s="127"/>
      <c r="U25" s="139"/>
      <c r="V25" s="127"/>
      <c r="W25" s="129"/>
      <c r="X25" s="127"/>
      <c r="Y25" s="130" t="s">
        <v>73</v>
      </c>
      <c r="AA25" s="4"/>
    </row>
    <row r="26" spans="1:27" s="3" customFormat="1" x14ac:dyDescent="0.55000000000000004">
      <c r="A26" s="64"/>
      <c r="B26" s="14">
        <v>17</v>
      </c>
      <c r="C26" s="15" t="s">
        <v>59</v>
      </c>
      <c r="D26" s="6" t="str">
        <f>D4&amp;"-AP-01"</f>
        <v>XXX-AP-01</v>
      </c>
      <c r="E26" s="6" t="str">
        <f t="shared" si="0"/>
        <v>17_XXX-AP-01_Assembly_Procedure</v>
      </c>
      <c r="F26" s="102" t="s">
        <v>32</v>
      </c>
      <c r="G26" s="103" t="str">
        <f>D3&amp; " Assembly Procedure"</f>
        <v>XXXXXX Assembly Procedure</v>
      </c>
      <c r="H26" s="104" t="str">
        <f>"To show the procedure to assemble "&amp;D3</f>
        <v>To show the procedure to assemble XXXXXX</v>
      </c>
      <c r="I26" s="87" t="e">
        <f>F4-14</f>
        <v>#VALUE!</v>
      </c>
      <c r="J26" s="88" t="s">
        <v>7</v>
      </c>
      <c r="K26" s="122"/>
      <c r="L26" s="123"/>
      <c r="M26" s="123"/>
      <c r="N26" s="123"/>
      <c r="O26" s="123"/>
      <c r="P26" s="123"/>
      <c r="Q26" s="124"/>
      <c r="R26" s="125" t="s">
        <v>74</v>
      </c>
      <c r="S26" s="126"/>
      <c r="T26" s="127" t="s">
        <v>74</v>
      </c>
      <c r="U26" s="139"/>
      <c r="V26" s="127"/>
      <c r="W26" s="129" t="s">
        <v>74</v>
      </c>
      <c r="X26" s="127" t="s">
        <v>73</v>
      </c>
      <c r="Y26" s="130" t="s">
        <v>73</v>
      </c>
      <c r="AA26" s="4"/>
    </row>
    <row r="27" spans="1:27" s="3" customFormat="1" ht="40.5" x14ac:dyDescent="0.55000000000000004">
      <c r="A27" s="64"/>
      <c r="B27" s="12">
        <v>18</v>
      </c>
      <c r="C27" s="13" t="s">
        <v>60</v>
      </c>
      <c r="D27" s="5" t="str">
        <f>D4&amp;"-IVR-01"</f>
        <v>XXX-IVR-01</v>
      </c>
      <c r="E27" s="6" t="str">
        <f t="shared" si="0"/>
        <v>18_XXX-IVR-01_Interface_Verification_Record</v>
      </c>
      <c r="F27" s="102" t="s">
        <v>32</v>
      </c>
      <c r="G27" s="100" t="str">
        <f>""&amp;D3&amp;" Interface Verification Record"</f>
        <v>XXXXXX Interface Verification Record</v>
      </c>
      <c r="H27" s="101" t="str">
        <f>"To show the data (size, mass etc.) of "&amp;D3&amp;" to confirm that "&amp;D3&amp;" meets the each requirement of JX-ESPC-101133 JEM Payload Accommodation Handbook Vol.8"</f>
        <v>To show the data (size, mass etc.) of XXXXXX to confirm that XXXXXX meets the each requirement of JX-ESPC-101133 JEM Payload Accommodation Handbook Vol.8</v>
      </c>
      <c r="I27" s="87" t="e">
        <f>F4-14</f>
        <v>#VALUE!</v>
      </c>
      <c r="J27" s="88" t="s">
        <v>7</v>
      </c>
      <c r="K27" s="122"/>
      <c r="L27" s="123"/>
      <c r="M27" s="123"/>
      <c r="N27" s="123"/>
      <c r="O27" s="123"/>
      <c r="P27" s="123"/>
      <c r="Q27" s="124"/>
      <c r="R27" s="125" t="s">
        <v>74</v>
      </c>
      <c r="S27" s="126"/>
      <c r="T27" s="127"/>
      <c r="U27" s="139"/>
      <c r="V27" s="127"/>
      <c r="W27" s="129" t="s">
        <v>74</v>
      </c>
      <c r="X27" s="127" t="s">
        <v>73</v>
      </c>
      <c r="Y27" s="130" t="s">
        <v>73</v>
      </c>
      <c r="AA27" s="4"/>
    </row>
    <row r="28" spans="1:27" s="3" customFormat="1" ht="27" x14ac:dyDescent="0.55000000000000004">
      <c r="A28" s="64"/>
      <c r="B28" s="12">
        <v>19</v>
      </c>
      <c r="C28" s="13" t="s">
        <v>61</v>
      </c>
      <c r="D28" s="5" t="str">
        <f>D4&amp;"-FCR-01"</f>
        <v>XXX-FCR-01</v>
      </c>
      <c r="E28" s="6" t="str">
        <f t="shared" si="0"/>
        <v>19_XXX-FCR-01_Fit_Check_Report</v>
      </c>
      <c r="F28" s="102" t="s">
        <v>32</v>
      </c>
      <c r="G28" s="100" t="str">
        <f>D3&amp; " Fit Check Report"</f>
        <v>XXXXXX Fit Check Report</v>
      </c>
      <c r="H28" s="101" t="str">
        <f>"To show the result of fit check test of "&amp;D3&amp;" which is conducted to confirm that "&amp;D3&amp;" is installed to J-SSOD Fit Check Case smoothly."</f>
        <v>To show the result of fit check test of XXXXXX which is conducted to confirm that XXXXXX is installed to J-SSOD Fit Check Case smoothly.</v>
      </c>
      <c r="I28" s="87" t="e">
        <f>F4-14</f>
        <v>#VALUE!</v>
      </c>
      <c r="J28" s="88" t="s">
        <v>7</v>
      </c>
      <c r="K28" s="122"/>
      <c r="L28" s="123"/>
      <c r="M28" s="123"/>
      <c r="N28" s="123"/>
      <c r="O28" s="123"/>
      <c r="P28" s="123"/>
      <c r="Q28" s="124"/>
      <c r="R28" s="125"/>
      <c r="S28" s="126"/>
      <c r="T28" s="127"/>
      <c r="U28" s="139"/>
      <c r="V28" s="127"/>
      <c r="W28" s="129" t="s">
        <v>74</v>
      </c>
      <c r="X28" s="127"/>
      <c r="Y28" s="130" t="s">
        <v>73</v>
      </c>
      <c r="AA28" s="4"/>
    </row>
    <row r="29" spans="1:27" s="3" customFormat="1" ht="27" x14ac:dyDescent="0.55000000000000004">
      <c r="A29" s="64"/>
      <c r="B29" s="12">
        <v>20</v>
      </c>
      <c r="C29" s="13" t="s">
        <v>62</v>
      </c>
      <c r="D29" s="5" t="str">
        <f>D4&amp;"-IFTR-01"</f>
        <v>XXX-IFTR-01</v>
      </c>
      <c r="E29" s="6" t="str">
        <f t="shared" si="0"/>
        <v>20_XXX-IFTR-01_Inhibit_Function_Test_Report</v>
      </c>
      <c r="F29" s="99" t="s">
        <v>37</v>
      </c>
      <c r="G29" s="100" t="str">
        <f>D3&amp; " Inhibit Function Test report"</f>
        <v>XXXXXX Inhibit Function Test report</v>
      </c>
      <c r="H29" s="101" t="str">
        <f>"To show the result of inhibit function test of "&amp;D3&amp;" which is conducted to confirm that inhibit (deployment switch etc)can work correctly"</f>
        <v>To show the result of inhibit function test of XXXXXX which is conducted to confirm that inhibit (deployment switch etc)can work correctly</v>
      </c>
      <c r="I29" s="87" t="e">
        <f>F4-14</f>
        <v>#VALUE!</v>
      </c>
      <c r="J29" s="88" t="s">
        <v>7</v>
      </c>
      <c r="K29" s="122"/>
      <c r="L29" s="123"/>
      <c r="M29" s="123"/>
      <c r="N29" s="123"/>
      <c r="O29" s="123"/>
      <c r="P29" s="123"/>
      <c r="Q29" s="124"/>
      <c r="R29" s="125"/>
      <c r="S29" s="126" t="s">
        <v>74</v>
      </c>
      <c r="T29" s="127" t="s">
        <v>74</v>
      </c>
      <c r="U29" s="139"/>
      <c r="V29" s="127"/>
      <c r="W29" s="129" t="s">
        <v>74</v>
      </c>
      <c r="X29" s="127"/>
      <c r="Y29" s="130" t="s">
        <v>73</v>
      </c>
      <c r="AA29" s="4"/>
    </row>
    <row r="30" spans="1:27" s="3" customFormat="1" ht="54" x14ac:dyDescent="0.55000000000000004">
      <c r="A30" s="64"/>
      <c r="B30" s="12">
        <v>21</v>
      </c>
      <c r="C30" s="13" t="s">
        <v>63</v>
      </c>
      <c r="D30" s="5" t="str">
        <f>D4&amp;"-AD&amp;RFT-01"</f>
        <v>XXX-AD&amp;RFT-01</v>
      </c>
      <c r="E30" s="6" t="str">
        <f t="shared" si="0"/>
        <v>21_XXX-AD&amp;RFT-01_Deployment_and_RF_Test_Report</v>
      </c>
      <c r="F30" s="102" t="s">
        <v>32</v>
      </c>
      <c r="G30" s="100" t="str">
        <f>D3&amp; " Antenna Deployment and RF transmission Test Report"</f>
        <v>XXXXXX Antenna Deployment and RF transmission Test Report</v>
      </c>
      <c r="H30" s="101" t="str">
        <f>"To show the result of Antenna Deployment and RF transmission Test of "&amp;D3&amp;" which is conducted to confirm that timer can work correctly and antenna deployment and RF transmission do not occur within 30 minutest at minimum after deployment switches are activated."</f>
        <v>To show the result of Antenna Deployment and RF transmission Test of XXXXXX which is conducted to confirm that timer can work correctly and antenna deployment and RF transmission do not occur within 30 minutest at minimum after deployment switches are activated.</v>
      </c>
      <c r="I30" s="87" t="e">
        <f>F4-14</f>
        <v>#VALUE!</v>
      </c>
      <c r="J30" s="88" t="s">
        <v>7</v>
      </c>
      <c r="K30" s="122"/>
      <c r="L30" s="123"/>
      <c r="M30" s="123"/>
      <c r="N30" s="123"/>
      <c r="O30" s="123"/>
      <c r="P30" s="123"/>
      <c r="Q30" s="124"/>
      <c r="R30" s="125"/>
      <c r="S30" s="126"/>
      <c r="T30" s="127"/>
      <c r="U30" s="139"/>
      <c r="V30" s="127"/>
      <c r="W30" s="129" t="s">
        <v>73</v>
      </c>
      <c r="X30" s="127"/>
      <c r="Y30" s="130" t="s">
        <v>73</v>
      </c>
      <c r="AA30" s="4"/>
    </row>
    <row r="31" spans="1:27" s="3" customFormat="1" ht="40.5" x14ac:dyDescent="0.55000000000000004">
      <c r="A31" s="64"/>
      <c r="B31" s="12">
        <v>22</v>
      </c>
      <c r="C31" s="13" t="s">
        <v>64</v>
      </c>
      <c r="D31" s="5" t="str">
        <f>D4&amp;"-SEIR-01"</f>
        <v>XXX-SEIR-01</v>
      </c>
      <c r="E31" s="6" t="str">
        <f t="shared" si="0"/>
        <v>22_XXX-SEIR-01_Sharp_Edge_Inspection_Report</v>
      </c>
      <c r="F31" s="102" t="s">
        <v>32</v>
      </c>
      <c r="G31" s="100" t="str">
        <f>D3&amp; " Sharp Edge Inspection Report"</f>
        <v>XXXXXX Sharp Edge Inspection Report</v>
      </c>
      <c r="H31" s="101" t="str">
        <f>"To show the result of sharp edge inspection of "&amp;D3&amp;" which is conducted to confirm that the surface of "&amp;D3&amp;" accessed by crew does not have sharp edge."</f>
        <v>To show the result of sharp edge inspection of XXXXXX which is conducted to confirm that the surface of XXXXXX accessed by crew does not have sharp edge.</v>
      </c>
      <c r="I31" s="87" t="e">
        <f>F4-14</f>
        <v>#VALUE!</v>
      </c>
      <c r="J31" s="88" t="s">
        <v>7</v>
      </c>
      <c r="K31" s="122"/>
      <c r="L31" s="123"/>
      <c r="M31" s="123"/>
      <c r="N31" s="123"/>
      <c r="O31" s="123" t="s">
        <v>74</v>
      </c>
      <c r="P31" s="123"/>
      <c r="Q31" s="124"/>
      <c r="R31" s="125"/>
      <c r="S31" s="126"/>
      <c r="T31" s="127"/>
      <c r="U31" s="139"/>
      <c r="V31" s="127"/>
      <c r="W31" s="129" t="s">
        <v>73</v>
      </c>
      <c r="X31" s="127"/>
      <c r="Y31" s="130" t="s">
        <v>73</v>
      </c>
      <c r="AA31" s="4"/>
    </row>
    <row r="32" spans="1:27" s="3" customFormat="1" ht="40.5" x14ac:dyDescent="0.55000000000000004">
      <c r="A32" s="64"/>
      <c r="B32" s="12">
        <v>23</v>
      </c>
      <c r="C32" s="13" t="s">
        <v>65</v>
      </c>
      <c r="D32" s="5" t="str">
        <f>D4&amp;"-BVR-01"</f>
        <v>XXX-BVR-01</v>
      </c>
      <c r="E32" s="6" t="str">
        <f t="shared" si="0"/>
        <v>23_XXX-BVR-01_Battery_Verification_Report</v>
      </c>
      <c r="F32" s="102" t="s">
        <v>32</v>
      </c>
      <c r="G32" s="105" t="str">
        <f>D3&amp; " Battery Verification Report"</f>
        <v>XXXXXX Battery Verification Report</v>
      </c>
      <c r="H32" s="101" t="str">
        <f>"To show the result of battery verification of "&amp;D3&amp;" which is conducted to confirm that battery characteristics does not change due to environment test (Random Vibration Test, Vacuum Test )"</f>
        <v>To show the result of battery verification of XXXXXX which is conducted to confirm that battery characteristics does not change due to environment test (Random Vibration Test, Vacuum Test )</v>
      </c>
      <c r="I32" s="87" t="e">
        <f>F4-14</f>
        <v>#VALUE!</v>
      </c>
      <c r="J32" s="88" t="s">
        <v>7</v>
      </c>
      <c r="K32" s="122"/>
      <c r="L32" s="123"/>
      <c r="M32" s="123"/>
      <c r="N32" s="123"/>
      <c r="O32" s="123"/>
      <c r="P32" s="123"/>
      <c r="Q32" s="124"/>
      <c r="R32" s="125"/>
      <c r="S32" s="126" t="s">
        <v>74</v>
      </c>
      <c r="T32" s="127"/>
      <c r="U32" s="139"/>
      <c r="V32" s="127"/>
      <c r="W32" s="129" t="s">
        <v>73</v>
      </c>
      <c r="X32" s="127"/>
      <c r="Y32" s="130" t="s">
        <v>73</v>
      </c>
      <c r="AA32" s="4"/>
    </row>
    <row r="33" spans="1:27" s="3" customFormat="1" ht="27" x14ac:dyDescent="0.55000000000000004">
      <c r="A33" s="64"/>
      <c r="B33" s="12">
        <v>24</v>
      </c>
      <c r="C33" s="13" t="s">
        <v>66</v>
      </c>
      <c r="D33" s="5" t="str">
        <f>D4&amp;"-VT-01"</f>
        <v>XXX-VT-01</v>
      </c>
      <c r="E33" s="6" t="str">
        <f t="shared" si="0"/>
        <v>24_XXX-VT-01_Vibration_Test_Report</v>
      </c>
      <c r="F33" s="102" t="s">
        <v>32</v>
      </c>
      <c r="G33" s="100" t="str">
        <f>D3&amp; " Vibration Test Report"</f>
        <v>XXXXXX Vibration Test Report</v>
      </c>
      <c r="H33" s="101" t="str">
        <f>"To show the result of Vibration Test of "&amp;D3&amp;" which is conducted to confirm that "&amp;D3&amp;" can withstand required vibration level."</f>
        <v>To show the result of Vibration Test of XXXXXX which is conducted to confirm that XXXXXX can withstand required vibration level.</v>
      </c>
      <c r="I33" s="87" t="e">
        <f>F4-14</f>
        <v>#VALUE!</v>
      </c>
      <c r="J33" s="88" t="s">
        <v>7</v>
      </c>
      <c r="K33" s="122"/>
      <c r="L33" s="123"/>
      <c r="M33" s="123"/>
      <c r="N33" s="123"/>
      <c r="O33" s="123"/>
      <c r="P33" s="123"/>
      <c r="Q33" s="124"/>
      <c r="R33" s="125" t="s">
        <v>74</v>
      </c>
      <c r="S33" s="126"/>
      <c r="T33" s="127"/>
      <c r="U33" s="139"/>
      <c r="V33" s="127"/>
      <c r="W33" s="129" t="s">
        <v>73</v>
      </c>
      <c r="X33" s="127" t="s">
        <v>73</v>
      </c>
      <c r="Y33" s="130" t="s">
        <v>73</v>
      </c>
      <c r="AA33" s="4"/>
    </row>
    <row r="34" spans="1:27" s="3" customFormat="1" ht="27" x14ac:dyDescent="0.55000000000000004">
      <c r="A34" s="64"/>
      <c r="B34" s="12">
        <v>25</v>
      </c>
      <c r="C34" s="13" t="s">
        <v>67</v>
      </c>
      <c r="D34" s="5" t="str">
        <f>D4&amp;"-WTR-01"</f>
        <v>XXX-WTR-01</v>
      </c>
      <c r="E34" s="5" t="str">
        <f t="shared" si="0"/>
        <v>25_XXX-WTR-01_Wire_Strength_Test_Report</v>
      </c>
      <c r="F34" s="106" t="s">
        <v>32</v>
      </c>
      <c r="G34" s="100" t="str">
        <f>D3&amp; " Wire Strength Test Report"</f>
        <v>XXXXXX Wire Strength Test Report</v>
      </c>
      <c r="H34" s="101" t="str">
        <f>"To show the result of Wire Strength Test Report of "&amp;D3&amp;" which is conducted to confirm that "&amp;D3&amp;" can withstand required stress."</f>
        <v>To show the result of Wire Strength Test Report of XXXXXX which is conducted to confirm that XXXXXX can withstand required stress.</v>
      </c>
      <c r="I34" s="107" t="e">
        <f>F4-14</f>
        <v>#VALUE!</v>
      </c>
      <c r="J34" s="88" t="s">
        <v>7</v>
      </c>
      <c r="K34" s="122"/>
      <c r="L34" s="123"/>
      <c r="M34" s="123"/>
      <c r="N34" s="123"/>
      <c r="O34" s="123"/>
      <c r="P34" s="123"/>
      <c r="Q34" s="124"/>
      <c r="R34" s="125" t="s">
        <v>74</v>
      </c>
      <c r="S34" s="126"/>
      <c r="T34" s="127"/>
      <c r="U34" s="139"/>
      <c r="V34" s="127"/>
      <c r="W34" s="129" t="s">
        <v>73</v>
      </c>
      <c r="X34" s="127" t="s">
        <v>73</v>
      </c>
      <c r="Y34" s="130" t="s">
        <v>73</v>
      </c>
      <c r="AA34" s="4"/>
    </row>
    <row r="35" spans="1:27" s="3" customFormat="1" x14ac:dyDescent="0.55000000000000004">
      <c r="A35" s="64"/>
      <c r="B35" s="14">
        <v>80</v>
      </c>
      <c r="C35" s="15" t="s">
        <v>68</v>
      </c>
      <c r="D35" s="5" t="str">
        <f>D4&amp;"-Form-906"</f>
        <v>XXX-Form-906</v>
      </c>
      <c r="E35" s="6" t="str">
        <f t="shared" si="0"/>
        <v>80_XXX-Form-906_Flight_Safety_Certificate</v>
      </c>
      <c r="F35" s="102" t="s">
        <v>32</v>
      </c>
      <c r="G35" s="108" t="s">
        <v>24</v>
      </c>
      <c r="H35" s="104" t="s">
        <v>25</v>
      </c>
      <c r="I35" s="87" t="e">
        <f>F4-14</f>
        <v>#VALUE!</v>
      </c>
      <c r="J35" s="96" t="s">
        <v>7</v>
      </c>
      <c r="K35" s="131"/>
      <c r="L35" s="132"/>
      <c r="M35" s="132"/>
      <c r="N35" s="132"/>
      <c r="O35" s="132"/>
      <c r="P35" s="132"/>
      <c r="Q35" s="133"/>
      <c r="R35" s="134"/>
      <c r="S35" s="135"/>
      <c r="T35" s="136"/>
      <c r="U35" s="140"/>
      <c r="V35" s="136"/>
      <c r="W35" s="141" t="s">
        <v>73</v>
      </c>
      <c r="X35" s="136"/>
      <c r="Y35" s="137" t="s">
        <v>73</v>
      </c>
      <c r="AA35" s="4"/>
    </row>
    <row r="36" spans="1:27" s="3" customFormat="1" x14ac:dyDescent="0.55000000000000004">
      <c r="A36" s="64"/>
      <c r="B36" s="12">
        <v>81</v>
      </c>
      <c r="C36" s="13" t="s">
        <v>70</v>
      </c>
      <c r="D36" s="5" t="str">
        <f>D4&amp;"-Form-907"</f>
        <v>XXX-Form-907</v>
      </c>
      <c r="E36" s="5" t="str">
        <f t="shared" si="0"/>
        <v>81_XXX-Form-907_Category_Constraints</v>
      </c>
      <c r="F36" s="106" t="s">
        <v>32</v>
      </c>
      <c r="G36" s="100" t="s">
        <v>26</v>
      </c>
      <c r="H36" s="101" t="s">
        <v>27</v>
      </c>
      <c r="I36" s="107" t="e">
        <f>F4-14</f>
        <v>#VALUE!</v>
      </c>
      <c r="J36" s="88" t="s">
        <v>7</v>
      </c>
      <c r="K36" s="122"/>
      <c r="L36" s="123"/>
      <c r="M36" s="123"/>
      <c r="N36" s="123"/>
      <c r="O36" s="123"/>
      <c r="P36" s="123"/>
      <c r="Q36" s="124"/>
      <c r="R36" s="128"/>
      <c r="S36" s="123"/>
      <c r="T36" s="130"/>
      <c r="U36" s="139"/>
      <c r="V36" s="127"/>
      <c r="W36" s="129" t="s">
        <v>73</v>
      </c>
      <c r="X36" s="127"/>
      <c r="Y36" s="130" t="s">
        <v>73</v>
      </c>
      <c r="AA36" s="4"/>
    </row>
    <row r="37" spans="1:27" s="3" customFormat="1" ht="41" thickBot="1" x14ac:dyDescent="0.6">
      <c r="A37" s="64"/>
      <c r="B37" s="16">
        <v>82</v>
      </c>
      <c r="C37" s="17" t="s">
        <v>69</v>
      </c>
      <c r="D37" s="67" t="str">
        <f>D4&amp;"-Form-100"</f>
        <v>XXX-Form-100</v>
      </c>
      <c r="E37" s="67" t="str">
        <f t="shared" si="0"/>
        <v>82_XXX-Form-100_Integrated_Safety_Checklist</v>
      </c>
      <c r="F37" s="109" t="s">
        <v>32</v>
      </c>
      <c r="G37" s="110" t="s">
        <v>28</v>
      </c>
      <c r="H37" s="111" t="s">
        <v>29</v>
      </c>
      <c r="I37" s="112" t="e">
        <f>F4-14</f>
        <v>#VALUE!</v>
      </c>
      <c r="J37" s="113" t="s">
        <v>7</v>
      </c>
      <c r="K37" s="142"/>
      <c r="L37" s="143"/>
      <c r="M37" s="143"/>
      <c r="N37" s="143"/>
      <c r="O37" s="143"/>
      <c r="P37" s="143"/>
      <c r="Q37" s="144"/>
      <c r="R37" s="145"/>
      <c r="S37" s="143"/>
      <c r="T37" s="146"/>
      <c r="U37" s="147"/>
      <c r="V37" s="148"/>
      <c r="W37" s="149" t="s">
        <v>73</v>
      </c>
      <c r="X37" s="148"/>
      <c r="Y37" s="146" t="s">
        <v>73</v>
      </c>
      <c r="AA37" s="4"/>
    </row>
    <row r="38" spans="1:27" s="3" customFormat="1" x14ac:dyDescent="0.55000000000000004">
      <c r="A38" s="64"/>
      <c r="B38" s="64"/>
      <c r="C38" s="68"/>
      <c r="D38" s="68"/>
      <c r="E38" s="69"/>
      <c r="F38" s="70"/>
      <c r="G38" s="69"/>
      <c r="H38" s="69"/>
      <c r="I38" s="71"/>
      <c r="J38" s="72"/>
      <c r="K38" s="72"/>
      <c r="L38" s="72"/>
      <c r="M38" s="72"/>
      <c r="N38" s="72"/>
      <c r="O38" s="72"/>
      <c r="P38" s="72"/>
      <c r="Q38" s="72"/>
      <c r="R38" s="72"/>
      <c r="S38" s="72"/>
      <c r="T38" s="72"/>
      <c r="U38" s="73"/>
      <c r="V38" s="72"/>
      <c r="W38" s="73"/>
      <c r="X38" s="72"/>
      <c r="Y38" s="64"/>
      <c r="Z38" s="4"/>
    </row>
    <row r="39" spans="1:27" x14ac:dyDescent="0.55000000000000004">
      <c r="T39" s="74"/>
      <c r="V39" s="74"/>
    </row>
    <row r="40" spans="1:27" x14ac:dyDescent="0.55000000000000004">
      <c r="C40" s="75"/>
      <c r="D40" s="76" t="s">
        <v>16</v>
      </c>
      <c r="X40" s="26"/>
      <c r="Z40" s="1"/>
    </row>
    <row r="41" spans="1:27" x14ac:dyDescent="0.55000000000000004">
      <c r="C41" s="77"/>
      <c r="D41" s="76" t="s">
        <v>9</v>
      </c>
      <c r="X41" s="26"/>
      <c r="Z41" s="1"/>
    </row>
    <row r="42" spans="1:27" x14ac:dyDescent="0.55000000000000004">
      <c r="C42" s="78"/>
      <c r="D42" s="76" t="s">
        <v>10</v>
      </c>
      <c r="R42" s="74"/>
      <c r="T42" s="74"/>
      <c r="X42" s="26"/>
      <c r="Z42" s="1"/>
    </row>
  </sheetData>
  <mergeCells count="19">
    <mergeCell ref="B7:B8"/>
    <mergeCell ref="D7:D8"/>
    <mergeCell ref="G7:G8"/>
    <mergeCell ref="H7:H8"/>
    <mergeCell ref="I7:I8"/>
    <mergeCell ref="F7:F8"/>
    <mergeCell ref="E7:E8"/>
    <mergeCell ref="C7:C8"/>
    <mergeCell ref="F3:H3"/>
    <mergeCell ref="F4:H4"/>
    <mergeCell ref="F5:H5"/>
    <mergeCell ref="Y7:Y8"/>
    <mergeCell ref="J7:J8"/>
    <mergeCell ref="R7:T7"/>
    <mergeCell ref="U7:U8"/>
    <mergeCell ref="W7:W8"/>
    <mergeCell ref="X7:X8"/>
    <mergeCell ref="K7:Q7"/>
    <mergeCell ref="V7:V8"/>
  </mergeCells>
  <phoneticPr fontId="1"/>
  <pageMargins left="0.7" right="0.7" top="0.75" bottom="0.75" header="0.3" footer="0.3"/>
  <pageSetup paperSize="9" scale="34"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doc_list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赤城　弘樹</dc:creator>
  <cp:lastModifiedBy>後藤　雅享</cp:lastModifiedBy>
  <cp:lastPrinted>2020-02-07T05:28:17Z</cp:lastPrinted>
  <dcterms:created xsi:type="dcterms:W3CDTF">2017-08-27T01:44:15Z</dcterms:created>
  <dcterms:modified xsi:type="dcterms:W3CDTF">2020-03-27T01:54:24Z</dcterms:modified>
</cp:coreProperties>
</file>