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Z:\3000_seuc\4000_船外ミッション\4020_J-SSOD\4021_業務管理\03_技術資料\JDX-2019570_超小型衛星放出ミッション検証文書テンプレート\"/>
    </mc:Choice>
  </mc:AlternateContent>
  <xr:revisionPtr revIDLastSave="0" documentId="13_ncr:1_{E293EA58-E1AF-46BE-8288-E8CC80807B27}" xr6:coauthVersionLast="41" xr6:coauthVersionMax="41" xr10:uidLastSave="{00000000-0000-0000-0000-000000000000}"/>
  <bookViews>
    <workbookView xWindow="32380" yWindow="-16310" windowWidth="29020" windowHeight="15970" xr2:uid="{00000000-000D-0000-FFFF-FFFF00000000}"/>
  </bookViews>
  <sheets>
    <sheet name="doc_list"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10" l="1"/>
  <c r="G36" i="10"/>
  <c r="G35" i="10"/>
  <c r="C24" i="10" l="1"/>
  <c r="C11" i="10"/>
  <c r="C23" i="10"/>
  <c r="C17" i="10"/>
  <c r="F17" i="10" l="1"/>
  <c r="C10" i="10"/>
  <c r="E10" i="10"/>
  <c r="C9" i="10"/>
  <c r="C16" i="10" l="1"/>
  <c r="C22" i="10"/>
  <c r="E32" i="10" l="1"/>
  <c r="G34" i="10" l="1"/>
  <c r="G33" i="10"/>
  <c r="G32" i="10"/>
  <c r="G31" i="10"/>
  <c r="G30" i="10"/>
  <c r="G29" i="10"/>
  <c r="G28" i="10"/>
  <c r="G27" i="10"/>
  <c r="G26" i="10"/>
  <c r="G25" i="10"/>
  <c r="G24" i="10"/>
  <c r="G23" i="10"/>
  <c r="G22" i="10"/>
  <c r="G21" i="10"/>
  <c r="G14" i="10"/>
  <c r="G13" i="10"/>
  <c r="G12" i="10"/>
  <c r="G10" i="10"/>
  <c r="G11" i="10"/>
  <c r="G15" i="10"/>
  <c r="G16" i="10"/>
  <c r="G17" i="10"/>
  <c r="G18" i="10"/>
  <c r="G19" i="10"/>
  <c r="G20" i="10"/>
  <c r="F34" i="10" l="1"/>
  <c r="C34" i="10"/>
  <c r="E34" i="10"/>
  <c r="F33" i="10"/>
  <c r="E33" i="10"/>
  <c r="C33" i="10"/>
  <c r="F15" i="10" l="1"/>
  <c r="F13" i="10"/>
  <c r="E15" i="10"/>
  <c r="E13" i="10"/>
  <c r="F22" i="10"/>
  <c r="F23" i="10"/>
  <c r="E9" i="10"/>
  <c r="C25" i="10"/>
  <c r="E25" i="10"/>
  <c r="F25" i="10"/>
  <c r="C13" i="10"/>
  <c r="C15" i="10"/>
  <c r="E22" i="10"/>
  <c r="E29" i="10"/>
  <c r="E19" i="10"/>
  <c r="F31" i="10"/>
  <c r="F28" i="10"/>
  <c r="C27" i="10"/>
  <c r="C28" i="10"/>
  <c r="C32" i="10"/>
  <c r="F27" i="10"/>
  <c r="E27" i="10"/>
  <c r="E11" i="10"/>
  <c r="F16" i="10"/>
  <c r="E16" i="10"/>
  <c r="E28" i="10"/>
  <c r="F32" i="10"/>
  <c r="F24" i="10"/>
  <c r="F30" i="10"/>
  <c r="F29" i="10"/>
  <c r="C31" i="10"/>
  <c r="C30" i="10"/>
  <c r="C29" i="10"/>
  <c r="C14" i="10"/>
  <c r="E31" i="10"/>
  <c r="E30" i="10"/>
  <c r="F14" i="10"/>
  <c r="F26" i="10"/>
  <c r="E26" i="10"/>
  <c r="E14" i="10"/>
  <c r="C26" i="10"/>
  <c r="E21" i="10"/>
  <c r="E20" i="10"/>
  <c r="E12" i="10"/>
  <c r="F12" i="10"/>
  <c r="F21" i="10"/>
  <c r="F20" i="10"/>
  <c r="F19" i="10"/>
  <c r="F18" i="10"/>
  <c r="E18" i="10"/>
  <c r="E23" i="10"/>
  <c r="C12" i="10"/>
  <c r="C21" i="10"/>
  <c r="C20" i="10"/>
  <c r="C19" i="10"/>
  <c r="C18" i="10"/>
  <c r="E17" i="10"/>
</calcChain>
</file>

<file path=xl/sharedStrings.xml><?xml version="1.0" encoding="utf-8"?>
<sst xmlns="http://schemas.openxmlformats.org/spreadsheetml/2006/main" count="209" uniqueCount="47">
  <si>
    <t>Unique Hazard</t>
    <phoneticPr fontId="1"/>
  </si>
  <si>
    <t>Document Name</t>
    <phoneticPr fontId="1"/>
  </si>
  <si>
    <t>Status</t>
    <phoneticPr fontId="1"/>
  </si>
  <si>
    <t>×</t>
    <phoneticPr fontId="1"/>
  </si>
  <si>
    <t>Standard Hazard</t>
    <phoneticPr fontId="1"/>
  </si>
  <si>
    <t>×</t>
    <phoneticPr fontId="1"/>
  </si>
  <si>
    <t>Document No.</t>
    <phoneticPr fontId="1"/>
  </si>
  <si>
    <t>Compatibility Review</t>
    <phoneticPr fontId="1"/>
  </si>
  <si>
    <t>Safety Review 
Panel phase012</t>
    <phoneticPr fontId="1"/>
  </si>
  <si>
    <t>×</t>
    <phoneticPr fontId="1"/>
  </si>
  <si>
    <t>SFCB phase012</t>
    <phoneticPr fontId="1"/>
  </si>
  <si>
    <t>SFCB phase3</t>
    <phoneticPr fontId="1"/>
  </si>
  <si>
    <t>Open</t>
  </si>
  <si>
    <t>Open</t>
    <phoneticPr fontId="1"/>
  </si>
  <si>
    <t>;Document required for Safety Review Panel/SFCB Phase 012</t>
    <phoneticPr fontId="1"/>
  </si>
  <si>
    <t>;Document required for Safety Review Panel/SFCB Phase 3</t>
    <phoneticPr fontId="1"/>
  </si>
  <si>
    <t>×</t>
    <phoneticPr fontId="1"/>
  </si>
  <si>
    <t>Purpose of each document</t>
  </si>
  <si>
    <t>To show the result of structural analysis.</t>
    <phoneticPr fontId="1"/>
  </si>
  <si>
    <t>Safety Review
 Panel phase3</t>
    <phoneticPr fontId="1"/>
  </si>
  <si>
    <t>Document List</t>
    <phoneticPr fontId="1"/>
  </si>
  <si>
    <t>Satellite Name:</t>
    <phoneticPr fontId="1"/>
  </si>
  <si>
    <t>XX</t>
    <phoneticPr fontId="1"/>
  </si>
  <si>
    <t>Abbreviation:</t>
    <phoneticPr fontId="1"/>
  </si>
  <si>
    <t>XXXXXX</t>
    <phoneticPr fontId="1"/>
  </si>
  <si>
    <r>
      <rPr>
        <sz val="11"/>
        <color theme="1"/>
        <rFont val="游ゴシック"/>
        <family val="3"/>
        <charset val="128"/>
        <scheme val="minor"/>
      </rPr>
      <t>To show the characteristics of battery/EPS/inhibit and the test plan to confirm soundness of battery.</t>
    </r>
    <r>
      <rPr>
        <b/>
        <sz val="11"/>
        <color theme="1"/>
        <rFont val="游ゴシック"/>
        <family val="3"/>
        <charset val="128"/>
        <scheme val="minor"/>
      </rPr>
      <t xml:space="preserve"> </t>
    </r>
    <phoneticPr fontId="1"/>
  </si>
  <si>
    <t>;Document required at Kickoff</t>
    <phoneticPr fontId="1"/>
  </si>
  <si>
    <t>No.</t>
    <phoneticPr fontId="1"/>
  </si>
  <si>
    <t>Due Date</t>
    <phoneticPr fontId="1"/>
  </si>
  <si>
    <t>Delivery:</t>
    <phoneticPr fontId="1"/>
  </si>
  <si>
    <t>Kickoff</t>
    <phoneticPr fontId="1"/>
  </si>
  <si>
    <t>Safety Review Phase0/1/2:</t>
    <phoneticPr fontId="1"/>
  </si>
  <si>
    <t>Safety Review Phase3:</t>
    <phoneticPr fontId="1"/>
  </si>
  <si>
    <t xml:space="preserve">VTL(Verification tracking Log) </t>
    <phoneticPr fontId="1"/>
  </si>
  <si>
    <t>Form 906</t>
    <phoneticPr fontId="1"/>
  </si>
  <si>
    <t>Flight Safety Certificate</t>
    <phoneticPr fontId="1"/>
  </si>
  <si>
    <t>To certificate completing safety process</t>
    <phoneticPr fontId="1"/>
  </si>
  <si>
    <t>Form 907</t>
    <phoneticPr fontId="1"/>
  </si>
  <si>
    <t>Multilateral Category 1 Constrants</t>
    <phoneticPr fontId="1"/>
  </si>
  <si>
    <t>To identify safety category. This category is related to Form 906.</t>
    <phoneticPr fontId="1"/>
  </si>
  <si>
    <t>Form 100</t>
    <phoneticPr fontId="1"/>
  </si>
  <si>
    <t>Integrated Safety Checklist for ISS Cargo at Launch or Processing Sites</t>
    <phoneticPr fontId="1"/>
  </si>
  <si>
    <t>To show compliance with ground safety requirement. This form needs to be submitted if the satellite will be launched by HTV, or the satellite needs operation at launch site.</t>
    <phoneticPr fontId="1"/>
  </si>
  <si>
    <t>YYYY/MM/DD</t>
    <phoneticPr fontId="1"/>
  </si>
  <si>
    <t>Template ver.</t>
    <phoneticPr fontId="1"/>
  </si>
  <si>
    <t>2019-01</t>
  </si>
  <si>
    <t>2019-01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</si>
</sst>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x14ac:knownFonts="1">
    <font>
      <sz val="11"/>
      <color theme="1"/>
      <name val="游ゴシック"/>
      <family val="2"/>
      <charset val="128"/>
      <scheme val="minor"/>
    </font>
    <font>
      <sz val="6"/>
      <name val="游ゴシック"/>
      <family val="2"/>
      <charset val="128"/>
      <scheme val="minor"/>
    </font>
    <font>
      <sz val="10.5"/>
      <color theme="1"/>
      <name val="Arial"/>
      <family val="2"/>
      <charset val="162"/>
    </font>
    <font>
      <sz val="11"/>
      <name val="ＭＳ Ｐゴシック"/>
      <family val="3"/>
      <charset val="128"/>
    </font>
    <font>
      <sz val="10.5"/>
      <color theme="1"/>
      <name val="Arial"/>
      <family val="2"/>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b/>
      <sz val="24"/>
      <color theme="1"/>
      <name val="游ゴシック"/>
      <family val="3"/>
      <charset val="128"/>
      <scheme val="minor"/>
    </font>
    <font>
      <sz val="11"/>
      <name val="游ゴシック"/>
      <family val="2"/>
      <charset val="128"/>
      <scheme val="minor"/>
    </font>
  </fonts>
  <fills count="7">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ED7D3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3" fillId="0" borderId="0">
      <alignment vertical="center"/>
    </xf>
  </cellStyleXfs>
  <cellXfs count="137">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xf>
    <xf numFmtId="49" fontId="0" fillId="0" borderId="0" xfId="0" applyNumberFormat="1" applyAlignment="1">
      <alignment vertical="center"/>
    </xf>
    <xf numFmtId="0" fontId="0" fillId="0" borderId="0" xfId="0" applyBorder="1">
      <alignment vertical="center"/>
    </xf>
    <xf numFmtId="176" fontId="5" fillId="0" borderId="0" xfId="0" applyNumberFormat="1" applyFont="1" applyAlignment="1">
      <alignment horizontal="center" vertical="center"/>
    </xf>
    <xf numFmtId="176" fontId="6" fillId="0" borderId="0" xfId="0" applyNumberFormat="1" applyFont="1" applyAlignment="1">
      <alignment horizontal="center" vertical="center" wrapText="1"/>
    </xf>
    <xf numFmtId="176" fontId="6" fillId="0" borderId="0" xfId="0" applyNumberFormat="1" applyFont="1" applyAlignment="1">
      <alignment horizontal="center" vertical="center"/>
    </xf>
    <xf numFmtId="0" fontId="6" fillId="0" borderId="0" xfId="0" applyNumberFormat="1" applyFont="1" applyAlignment="1">
      <alignment horizontal="center" vertical="center"/>
    </xf>
    <xf numFmtId="0" fontId="7" fillId="2" borderId="21" xfId="0" applyFont="1" applyFill="1" applyBorder="1" applyAlignment="1">
      <alignment vertical="center" wrapText="1"/>
    </xf>
    <xf numFmtId="0" fontId="0" fillId="3" borderId="9" xfId="0" applyFont="1" applyFill="1" applyBorder="1" applyAlignment="1">
      <alignment vertical="center" wrapText="1"/>
    </xf>
    <xf numFmtId="0" fontId="0" fillId="2" borderId="9" xfId="0" applyFont="1" applyFill="1" applyBorder="1" applyAlignment="1">
      <alignment vertical="center" wrapText="1"/>
    </xf>
    <xf numFmtId="0" fontId="8" fillId="5" borderId="24"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6" xfId="0" applyFont="1" applyFill="1" applyBorder="1" applyAlignment="1">
      <alignment horizontal="center" vertical="center"/>
    </xf>
    <xf numFmtId="0" fontId="0" fillId="3" borderId="1" xfId="0" applyFill="1" applyBorder="1">
      <alignment vertical="center"/>
    </xf>
    <xf numFmtId="0" fontId="0" fillId="2" borderId="1" xfId="0" applyFill="1" applyBorder="1">
      <alignment vertical="center"/>
    </xf>
    <xf numFmtId="0" fontId="8" fillId="2" borderId="9" xfId="0" applyFont="1" applyFill="1" applyBorder="1" applyAlignment="1">
      <alignment vertical="center" wrapText="1"/>
    </xf>
    <xf numFmtId="0" fontId="8" fillId="5" borderId="22" xfId="0" applyFont="1" applyFill="1" applyBorder="1" applyAlignment="1">
      <alignment horizontal="center" vertical="center"/>
    </xf>
    <xf numFmtId="0" fontId="8" fillId="5" borderId="30" xfId="0" applyFont="1" applyFill="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4" xfId="0" applyFont="1" applyFill="1" applyBorder="1" applyAlignment="1">
      <alignmen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Fill="1" applyBorder="1" applyAlignment="1">
      <alignment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Alignment="1">
      <alignment horizontal="right" vertical="center"/>
    </xf>
    <xf numFmtId="0" fontId="10" fillId="4" borderId="0" xfId="0" applyFont="1" applyFill="1">
      <alignment vertical="center"/>
    </xf>
    <xf numFmtId="0" fontId="11" fillId="0" borderId="0" xfId="0" applyFont="1">
      <alignment vertical="center"/>
    </xf>
    <xf numFmtId="0" fontId="7" fillId="2" borderId="9" xfId="0" applyFont="1" applyFill="1" applyBorder="1" applyAlignment="1">
      <alignmen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1" xfId="0" applyBorder="1">
      <alignment vertical="center"/>
    </xf>
    <xf numFmtId="0" fontId="8" fillId="0" borderId="34" xfId="0" applyFont="1" applyFill="1" applyBorder="1" applyAlignment="1">
      <alignment vertical="center" wrapText="1"/>
    </xf>
    <xf numFmtId="0" fontId="0" fillId="0" borderId="31" xfId="0" applyFont="1" applyFill="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Fill="1" applyBorder="1" applyAlignment="1">
      <alignment horizontal="center" vertical="center"/>
    </xf>
    <xf numFmtId="0" fontId="9" fillId="0" borderId="14" xfId="0" applyFont="1" applyFill="1" applyBorder="1" applyAlignment="1">
      <alignment horizontal="center" vertical="center"/>
    </xf>
    <xf numFmtId="0" fontId="12" fillId="2" borderId="9" xfId="0" applyFont="1" applyFill="1" applyBorder="1" applyAlignment="1">
      <alignment vertical="center" wrapText="1"/>
    </xf>
    <xf numFmtId="0" fontId="12" fillId="2" borderId="21" xfId="0" applyFont="1" applyFill="1" applyBorder="1" applyAlignment="1">
      <alignment vertical="center" wrapText="1"/>
    </xf>
    <xf numFmtId="0" fontId="0" fillId="0" borderId="32" xfId="0" applyBorder="1" applyAlignment="1">
      <alignment vertical="center"/>
    </xf>
    <xf numFmtId="0" fontId="2" fillId="0" borderId="36" xfId="0" applyFont="1" applyFill="1" applyBorder="1" applyAlignment="1">
      <alignment horizontal="left" vertical="center"/>
    </xf>
    <xf numFmtId="0" fontId="7" fillId="0" borderId="36" xfId="0" applyFont="1" applyFill="1" applyBorder="1" applyAlignment="1">
      <alignment vertical="center" wrapText="1"/>
    </xf>
    <xf numFmtId="0" fontId="0" fillId="2" borderId="6" xfId="0" applyFill="1" applyBorder="1" applyAlignment="1">
      <alignment vertical="center"/>
    </xf>
    <xf numFmtId="0" fontId="2" fillId="2" borderId="1" xfId="0" applyFont="1" applyFill="1" applyBorder="1" applyAlignment="1">
      <alignment horizontal="left" vertical="center"/>
    </xf>
    <xf numFmtId="0" fontId="7" fillId="2" borderId="1" xfId="0" applyFont="1" applyFill="1" applyBorder="1" applyAlignment="1">
      <alignment vertical="center" wrapText="1"/>
    </xf>
    <xf numFmtId="0" fontId="0" fillId="2" borderId="1" xfId="0" applyFont="1" applyFill="1" applyBorder="1" applyAlignment="1">
      <alignment vertical="center" wrapText="1"/>
    </xf>
    <xf numFmtId="0" fontId="12" fillId="2" borderId="1" xfId="0" applyFont="1" applyFill="1" applyBorder="1" applyAlignment="1">
      <alignment vertical="center" wrapText="1"/>
    </xf>
    <xf numFmtId="0" fontId="2" fillId="2" borderId="10" xfId="0" applyFont="1" applyFill="1" applyBorder="1" applyAlignment="1">
      <alignment horizontal="left" vertical="center"/>
    </xf>
    <xf numFmtId="0" fontId="12" fillId="2" borderId="10" xfId="0" applyFont="1" applyFill="1" applyBorder="1" applyAlignment="1">
      <alignment vertical="center" wrapText="1"/>
    </xf>
    <xf numFmtId="0" fontId="7" fillId="2" borderId="10" xfId="0" applyFont="1" applyFill="1" applyBorder="1" applyAlignment="1">
      <alignment vertical="center" wrapText="1"/>
    </xf>
    <xf numFmtId="0" fontId="0" fillId="3" borderId="6" xfId="0" applyFill="1" applyBorder="1" applyAlignment="1">
      <alignmen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wrapText="1"/>
    </xf>
    <xf numFmtId="0" fontId="2" fillId="3" borderId="1" xfId="0" applyFont="1" applyFill="1" applyBorder="1" applyAlignment="1">
      <alignment horizontal="left" vertical="center"/>
    </xf>
    <xf numFmtId="0" fontId="0" fillId="3" borderId="1" xfId="0" applyFont="1" applyFill="1" applyBorder="1" applyAlignment="1" applyProtection="1">
      <alignment vertical="center" wrapText="1"/>
      <protection hidden="1"/>
    </xf>
    <xf numFmtId="0" fontId="0" fillId="3" borderId="20" xfId="0" applyFill="1" applyBorder="1" applyAlignment="1">
      <alignment vertical="center"/>
    </xf>
    <xf numFmtId="0" fontId="2" fillId="3" borderId="10" xfId="0" applyFont="1" applyFill="1" applyBorder="1" applyAlignment="1">
      <alignment horizontal="left" vertical="center"/>
    </xf>
    <xf numFmtId="0" fontId="0" fillId="3" borderId="10" xfId="0" applyFont="1" applyFill="1" applyBorder="1" applyAlignment="1">
      <alignment vertical="center" wrapText="1"/>
    </xf>
    <xf numFmtId="0" fontId="0" fillId="3" borderId="21" xfId="0" applyFont="1" applyFill="1" applyBorder="1" applyAlignment="1">
      <alignment vertical="center" wrapText="1"/>
    </xf>
    <xf numFmtId="0" fontId="0" fillId="0" borderId="43" xfId="0" applyFont="1" applyFill="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7" xfId="0" applyFont="1" applyFill="1" applyBorder="1" applyAlignment="1">
      <alignment vertical="center"/>
    </xf>
    <xf numFmtId="0" fontId="9" fillId="0" borderId="48" xfId="0" applyFont="1" applyFill="1" applyBorder="1" applyAlignment="1">
      <alignment horizontal="center" vertical="center"/>
    </xf>
    <xf numFmtId="0" fontId="9" fillId="0" borderId="44" xfId="0" applyFont="1" applyFill="1" applyBorder="1" applyAlignment="1">
      <alignment horizontal="center" vertical="center"/>
    </xf>
    <xf numFmtId="0" fontId="7" fillId="0" borderId="31" xfId="0" applyFont="1" applyFill="1" applyBorder="1" applyAlignment="1">
      <alignment horizontal="center" vertical="center" wrapText="1"/>
    </xf>
    <xf numFmtId="14" fontId="7" fillId="0" borderId="27" xfId="0" applyNumberFormat="1" applyFont="1" applyFill="1" applyBorder="1" applyAlignment="1">
      <alignment horizontal="center" vertical="center" wrapText="1"/>
    </xf>
    <xf numFmtId="0" fontId="10" fillId="0" borderId="0" xfId="0" applyFont="1" applyFill="1">
      <alignment vertical="center"/>
    </xf>
    <xf numFmtId="14" fontId="7" fillId="0" borderId="28" xfId="0" applyNumberFormat="1" applyFont="1" applyFill="1" applyBorder="1" applyAlignment="1">
      <alignment horizontal="center" vertical="center" wrapText="1"/>
    </xf>
    <xf numFmtId="0" fontId="0" fillId="3" borderId="47" xfId="0" applyFill="1" applyBorder="1" applyAlignment="1">
      <alignment vertical="center"/>
    </xf>
    <xf numFmtId="0" fontId="2" fillId="3" borderId="45" xfId="0" applyFont="1" applyFill="1" applyBorder="1" applyAlignment="1">
      <alignment horizontal="left" vertical="center"/>
    </xf>
    <xf numFmtId="0" fontId="0" fillId="3" borderId="45" xfId="0" applyFont="1" applyFill="1" applyBorder="1" applyAlignment="1">
      <alignment vertical="center" wrapText="1"/>
    </xf>
    <xf numFmtId="0" fontId="0" fillId="3" borderId="48" xfId="0" applyFont="1" applyFill="1" applyBorder="1" applyAlignment="1">
      <alignment vertical="center" wrapText="1"/>
    </xf>
    <xf numFmtId="14" fontId="7" fillId="0" borderId="43" xfId="0" applyNumberFormat="1" applyFont="1" applyFill="1" applyBorder="1" applyAlignment="1">
      <alignment horizontal="center" vertical="center" wrapText="1"/>
    </xf>
    <xf numFmtId="0" fontId="0" fillId="3" borderId="10" xfId="0" applyFont="1" applyFill="1" applyBorder="1" applyAlignment="1" applyProtection="1">
      <alignment vertical="center" wrapText="1"/>
      <protection hidden="1"/>
    </xf>
    <xf numFmtId="0" fontId="9" fillId="0" borderId="20" xfId="0" applyFont="1" applyFill="1" applyBorder="1" applyAlignment="1">
      <alignment vertical="center"/>
    </xf>
    <xf numFmtId="0" fontId="8" fillId="4" borderId="15" xfId="0" applyFont="1" applyFill="1" applyBorder="1" applyAlignment="1">
      <alignment horizontal="center" vertical="center"/>
    </xf>
    <xf numFmtId="0" fontId="8" fillId="4" borderId="19" xfId="0" applyFont="1" applyFill="1" applyBorder="1" applyAlignment="1">
      <alignment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29" xfId="0" applyFont="1" applyFill="1" applyBorder="1" applyAlignment="1">
      <alignment horizontal="center" vertical="center"/>
    </xf>
    <xf numFmtId="0" fontId="8" fillId="2" borderId="8" xfId="0" applyFont="1" applyFill="1" applyBorder="1" applyAlignment="1">
      <alignment vertical="center" wrapText="1"/>
    </xf>
    <xf numFmtId="0" fontId="8" fillId="2" borderId="18" xfId="0" applyFont="1" applyFill="1" applyBorder="1" applyAlignment="1">
      <alignment vertical="center"/>
    </xf>
    <xf numFmtId="0" fontId="8" fillId="3" borderId="7" xfId="0" applyFont="1" applyFill="1" applyBorder="1" applyAlignment="1">
      <alignment vertical="center" wrapText="1"/>
    </xf>
    <xf numFmtId="0" fontId="8" fillId="3" borderId="17" xfId="0" applyFont="1" applyFill="1" applyBorder="1" applyAlignment="1">
      <alignment vertical="center"/>
    </xf>
    <xf numFmtId="0" fontId="8" fillId="3" borderId="15" xfId="0" applyFont="1" applyFill="1" applyBorder="1" applyAlignment="1">
      <alignment horizontal="center" vertical="center"/>
    </xf>
    <xf numFmtId="0" fontId="8" fillId="3" borderId="19" xfId="0" applyFont="1" applyFill="1" applyBorder="1" applyAlignment="1">
      <alignment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vertical="center"/>
    </xf>
    <xf numFmtId="0" fontId="8" fillId="0" borderId="15" xfId="0" applyFont="1" applyBorder="1" applyAlignment="1">
      <alignment horizontal="center" vertical="center"/>
    </xf>
    <xf numFmtId="0" fontId="8" fillId="0" borderId="19" xfId="0" applyFont="1" applyBorder="1" applyAlignment="1">
      <alignment vertical="center"/>
    </xf>
    <xf numFmtId="0" fontId="8" fillId="2" borderId="15" xfId="0" applyFont="1" applyFill="1" applyBorder="1" applyAlignment="1">
      <alignment horizontal="center" vertical="center"/>
    </xf>
    <xf numFmtId="0" fontId="8" fillId="2" borderId="19" xfId="0" applyFont="1" applyFill="1" applyBorder="1" applyAlignment="1">
      <alignment vertical="center"/>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14" fontId="10" fillId="4" borderId="0" xfId="0" applyNumberFormat="1" applyFont="1" applyFill="1" applyAlignment="1">
      <alignment horizontal="right" vertical="center"/>
    </xf>
    <xf numFmtId="0" fontId="7" fillId="0" borderId="51" xfId="0" quotePrefix="1" applyFont="1" applyFill="1" applyBorder="1" applyAlignment="1">
      <alignment horizontal="center" vertical="center" wrapText="1"/>
    </xf>
    <xf numFmtId="0" fontId="7" fillId="2" borderId="52"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8" fillId="0" borderId="49" xfId="0" applyFont="1" applyBorder="1" applyAlignment="1">
      <alignment horizontal="center" vertical="justify" wrapText="1"/>
    </xf>
    <xf numFmtId="0" fontId="8" fillId="0" borderId="50" xfId="0" applyFont="1" applyBorder="1" applyAlignment="1">
      <alignment horizontal="center" vertical="justify"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ED7D31"/>
      <color rgb="FFFF33CC"/>
      <color rgb="FFFF9999"/>
      <color rgb="FFFF5050"/>
      <color rgb="FF0000FF"/>
      <color rgb="FF863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6687</xdr:colOff>
      <xdr:row>2</xdr:row>
      <xdr:rowOff>18346</xdr:rowOff>
    </xdr:from>
    <xdr:to>
      <xdr:col>14</xdr:col>
      <xdr:colOff>339587</xdr:colOff>
      <xdr:row>3</xdr:row>
      <xdr:rowOff>268060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16200000">
          <a:off x="17048137" y="-222818"/>
          <a:ext cx="540000" cy="2455614"/>
        </a:xfrm>
        <a:prstGeom prst="rightBrace">
          <a:avLst>
            <a:gd name="adj1" fmla="val 3731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223345</xdr:colOff>
      <xdr:row>0</xdr:row>
      <xdr:rowOff>177361</xdr:rowOff>
    </xdr:from>
    <xdr:to>
      <xdr:col>14</xdr:col>
      <xdr:colOff>289034</xdr:colOff>
      <xdr:row>1</xdr:row>
      <xdr:rowOff>408214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837416" y="177361"/>
          <a:ext cx="2188404" cy="457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t>evidence documents required for each hazard verification</a:t>
          </a:r>
          <a:endParaRPr kumimoji="1" lang="ja-JP" altLang="en-US" sz="1100"/>
        </a:p>
      </xdr:txBody>
    </xdr:sp>
    <xdr:clientData/>
  </xdr:twoCellAnchor>
  <xdr:twoCellAnchor>
    <xdr:from>
      <xdr:col>15</xdr:col>
      <xdr:colOff>26296</xdr:colOff>
      <xdr:row>2</xdr:row>
      <xdr:rowOff>21894</xdr:rowOff>
    </xdr:from>
    <xdr:to>
      <xdr:col>19</xdr:col>
      <xdr:colOff>1490381</xdr:colOff>
      <xdr:row>3</xdr:row>
      <xdr:rowOff>271608</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rot="16200000">
          <a:off x="21520446" y="-2195470"/>
          <a:ext cx="540000" cy="6408013"/>
        </a:xfrm>
        <a:prstGeom prst="rightBrace">
          <a:avLst>
            <a:gd name="adj1" fmla="val 36616"/>
            <a:gd name="adj2" fmla="val 50000"/>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619124</xdr:colOff>
      <xdr:row>1</xdr:row>
      <xdr:rowOff>53790</xdr:rowOff>
    </xdr:from>
    <xdr:to>
      <xdr:col>18</xdr:col>
      <xdr:colOff>1133475</xdr:colOff>
      <xdr:row>1</xdr:row>
      <xdr:rowOff>371476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983324" y="291915"/>
          <a:ext cx="3009901" cy="31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t>evidence documents required for each review</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2"/>
  <sheetViews>
    <sheetView showGridLines="0" tabSelected="1" zoomScale="80" zoomScaleNormal="80" workbookViewId="0">
      <selection activeCell="E16" sqref="E16"/>
    </sheetView>
  </sheetViews>
  <sheetFormatPr defaultColWidth="8.83203125" defaultRowHeight="18" x14ac:dyDescent="0.55000000000000004"/>
  <cols>
    <col min="1" max="1" width="8.83203125" style="1"/>
    <col min="2" max="2" width="3.6640625" style="1" customWidth="1"/>
    <col min="3" max="3" width="21.58203125" style="1" customWidth="1"/>
    <col min="4" max="4" width="11.6640625" style="1" customWidth="1"/>
    <col min="5" max="5" width="67.1640625" style="1" customWidth="1"/>
    <col min="6" max="6" width="71.08203125" style="1" customWidth="1"/>
    <col min="7" max="7" width="19.1640625" style="1" customWidth="1"/>
    <col min="8" max="8" width="19.1640625" style="1" bestFit="1" customWidth="1"/>
    <col min="9" max="15" width="4.58203125" style="1" customWidth="1"/>
    <col min="16" max="16" width="16.6640625" style="1" customWidth="1"/>
    <col min="17" max="17" width="16.08203125" style="1" customWidth="1"/>
    <col min="18" max="18" width="16.58203125" style="1" customWidth="1"/>
    <col min="19" max="19" width="15.5" style="1" customWidth="1"/>
    <col min="20" max="20" width="19.6640625" style="1" customWidth="1"/>
    <col min="21" max="21" width="22.1640625" style="1" customWidth="1"/>
    <col min="22" max="22" width="8.83203125" style="2"/>
    <col min="23" max="16384" width="8.83203125" style="1"/>
  </cols>
  <sheetData>
    <row r="2" spans="2:22" ht="38.5" x14ac:dyDescent="0.55000000000000004">
      <c r="B2" s="40" t="s">
        <v>20</v>
      </c>
      <c r="P2" s="6"/>
      <c r="Q2" s="7"/>
      <c r="R2" s="8"/>
      <c r="S2" s="7"/>
      <c r="T2" s="9"/>
    </row>
    <row r="3" spans="2:22" ht="22.5" x14ac:dyDescent="0.55000000000000004">
      <c r="C3" s="38" t="s">
        <v>21</v>
      </c>
      <c r="D3" s="38"/>
      <c r="E3" s="39" t="s">
        <v>24</v>
      </c>
      <c r="F3" s="38" t="s">
        <v>31</v>
      </c>
      <c r="G3" s="127" t="s">
        <v>43</v>
      </c>
      <c r="P3" s="6"/>
      <c r="Q3" s="7"/>
      <c r="R3" s="8"/>
      <c r="S3" s="7"/>
      <c r="T3" s="9"/>
    </row>
    <row r="4" spans="2:22" ht="22.5" x14ac:dyDescent="0.55000000000000004">
      <c r="C4" s="38" t="s">
        <v>23</v>
      </c>
      <c r="D4" s="38"/>
      <c r="E4" s="39" t="s">
        <v>22</v>
      </c>
      <c r="F4" s="38" t="s">
        <v>32</v>
      </c>
      <c r="G4" s="127" t="s">
        <v>43</v>
      </c>
      <c r="P4" s="6"/>
      <c r="Q4" s="7"/>
      <c r="R4" s="8"/>
      <c r="S4" s="7"/>
      <c r="T4" s="9"/>
    </row>
    <row r="5" spans="2:22" ht="22.5" x14ac:dyDescent="0.55000000000000004">
      <c r="C5" s="38"/>
      <c r="D5" s="38"/>
      <c r="E5" s="93"/>
      <c r="F5" s="38" t="s">
        <v>29</v>
      </c>
      <c r="G5" s="127" t="s">
        <v>43</v>
      </c>
      <c r="P5" s="6"/>
      <c r="Q5" s="7"/>
      <c r="R5" s="8"/>
      <c r="S5" s="7"/>
      <c r="T5" s="9"/>
    </row>
    <row r="6" spans="2:22" ht="18.5" thickBot="1" x14ac:dyDescent="0.6"/>
    <row r="7" spans="2:22" ht="18.5" thickBot="1" x14ac:dyDescent="0.6">
      <c r="B7" s="117" t="s">
        <v>27</v>
      </c>
      <c r="C7" s="119" t="s">
        <v>6</v>
      </c>
      <c r="D7" s="135" t="s">
        <v>44</v>
      </c>
      <c r="E7" s="119" t="s">
        <v>1</v>
      </c>
      <c r="F7" s="121" t="s">
        <v>17</v>
      </c>
      <c r="G7" s="125" t="s">
        <v>28</v>
      </c>
      <c r="H7" s="104" t="s">
        <v>2</v>
      </c>
      <c r="I7" s="106" t="s">
        <v>4</v>
      </c>
      <c r="J7" s="107"/>
      <c r="K7" s="107"/>
      <c r="L7" s="108"/>
      <c r="M7" s="109" t="s">
        <v>0</v>
      </c>
      <c r="N7" s="107"/>
      <c r="O7" s="110"/>
      <c r="P7" s="111" t="s">
        <v>8</v>
      </c>
      <c r="Q7" s="123" t="s">
        <v>10</v>
      </c>
      <c r="R7" s="113" t="s">
        <v>19</v>
      </c>
      <c r="S7" s="115" t="s">
        <v>11</v>
      </c>
      <c r="T7" s="102" t="s">
        <v>7</v>
      </c>
    </row>
    <row r="8" spans="2:22" ht="19" thickTop="1" thickBot="1" x14ac:dyDescent="0.6">
      <c r="B8" s="118"/>
      <c r="C8" s="120"/>
      <c r="D8" s="136"/>
      <c r="E8" s="120"/>
      <c r="F8" s="122"/>
      <c r="G8" s="126"/>
      <c r="H8" s="105"/>
      <c r="I8" s="13">
        <v>1</v>
      </c>
      <c r="J8" s="14">
        <v>2</v>
      </c>
      <c r="K8" s="14">
        <v>4</v>
      </c>
      <c r="L8" s="15">
        <v>5</v>
      </c>
      <c r="M8" s="19">
        <v>1</v>
      </c>
      <c r="N8" s="14">
        <v>2</v>
      </c>
      <c r="O8" s="20">
        <v>3</v>
      </c>
      <c r="P8" s="112"/>
      <c r="Q8" s="124"/>
      <c r="R8" s="114"/>
      <c r="S8" s="116"/>
      <c r="T8" s="103"/>
    </row>
    <row r="9" spans="2:22" s="3" customFormat="1" ht="36.5" thickTop="1" x14ac:dyDescent="0.55000000000000004">
      <c r="B9" s="62">
        <v>0</v>
      </c>
      <c r="C9" s="63" t="str">
        <f>E4&amp;"-SAT-INFO"</f>
        <v>XX-SAT-INFO</v>
      </c>
      <c r="D9" s="128" t="s">
        <v>46</v>
      </c>
      <c r="E9" s="64" t="str">
        <f>"Satellite information of "&amp;E3</f>
        <v>Satellite information of XXXXXX</v>
      </c>
      <c r="F9" s="51" t="s">
        <v>25</v>
      </c>
      <c r="G9" s="91" t="s">
        <v>30</v>
      </c>
      <c r="H9" s="52" t="s">
        <v>12</v>
      </c>
      <c r="I9" s="53"/>
      <c r="J9" s="54"/>
      <c r="K9" s="54"/>
      <c r="L9" s="55"/>
      <c r="M9" s="56"/>
      <c r="N9" s="54"/>
      <c r="O9" s="57"/>
      <c r="P9" s="56"/>
      <c r="Q9" s="58"/>
      <c r="R9" s="53"/>
      <c r="S9" s="58"/>
      <c r="T9" s="57"/>
      <c r="V9" s="4"/>
    </row>
    <row r="10" spans="2:22" s="3" customFormat="1" ht="36" x14ac:dyDescent="0.55000000000000004">
      <c r="B10" s="65">
        <v>1</v>
      </c>
      <c r="C10" s="66" t="str">
        <f>E4&amp;"-EP-01"</f>
        <v>XX-EP-01</v>
      </c>
      <c r="D10" s="129" t="s">
        <v>45</v>
      </c>
      <c r="E10" s="67" t="str">
        <f>"HR Battery Description Form for "&amp;E3</f>
        <v>HR Battery Description Form for XXXXXX</v>
      </c>
      <c r="F10" s="18" t="s">
        <v>25</v>
      </c>
      <c r="G10" s="92" t="e">
        <f>EDATE(G3,-1)-14</f>
        <v>#VALUE!</v>
      </c>
      <c r="H10" s="43" t="s">
        <v>12</v>
      </c>
      <c r="I10" s="29"/>
      <c r="J10" s="30"/>
      <c r="K10" s="30"/>
      <c r="L10" s="31"/>
      <c r="M10" s="32"/>
      <c r="N10" s="30" t="s">
        <v>3</v>
      </c>
      <c r="O10" s="33"/>
      <c r="P10" s="32" t="s">
        <v>3</v>
      </c>
      <c r="Q10" s="35"/>
      <c r="R10" s="29"/>
      <c r="S10" s="35"/>
      <c r="T10" s="33" t="s">
        <v>3</v>
      </c>
      <c r="V10" s="4"/>
    </row>
    <row r="11" spans="2:22" s="3" customFormat="1" ht="22.5" x14ac:dyDescent="0.55000000000000004">
      <c r="B11" s="65">
        <v>2</v>
      </c>
      <c r="C11" s="66" t="str">
        <f>E4&amp;"-SR-01"</f>
        <v>XX-SR-01</v>
      </c>
      <c r="D11" s="130" t="s">
        <v>45</v>
      </c>
      <c r="E11" s="68" t="str">
        <f>"Structural Analysis Report for "&amp;E3</f>
        <v>Structural Analysis Report for XXXXXX</v>
      </c>
      <c r="F11" s="12" t="s">
        <v>18</v>
      </c>
      <c r="G11" s="92" t="e">
        <f>EDATE(G3,-1)-14</f>
        <v>#VALUE!</v>
      </c>
      <c r="H11" s="43" t="s">
        <v>12</v>
      </c>
      <c r="I11" s="29"/>
      <c r="J11" s="30"/>
      <c r="K11" s="30"/>
      <c r="L11" s="31"/>
      <c r="M11" s="32" t="s">
        <v>3</v>
      </c>
      <c r="N11" s="30"/>
      <c r="O11" s="33"/>
      <c r="P11" s="37" t="s">
        <v>3</v>
      </c>
      <c r="Q11" s="35" t="s">
        <v>3</v>
      </c>
      <c r="R11" s="36"/>
      <c r="S11" s="35"/>
      <c r="T11" s="33" t="s">
        <v>3</v>
      </c>
      <c r="V11" s="4"/>
    </row>
    <row r="12" spans="2:22" s="3" customFormat="1" ht="22.5" x14ac:dyDescent="0.55000000000000004">
      <c r="B12" s="65">
        <v>3</v>
      </c>
      <c r="C12" s="66" t="str">
        <f>E4&amp;"-MIUL-01"</f>
        <v>XX-MIUL-01</v>
      </c>
      <c r="D12" s="129" t="s">
        <v>45</v>
      </c>
      <c r="E12" s="68" t="str">
        <f>E3&amp;"_MIUL"</f>
        <v>XXXXXX_MIUL</v>
      </c>
      <c r="F12" s="41" t="str">
        <f>"To show verification result of material used in "&amp;E3</f>
        <v>To show verification result of material used in XXXXXX</v>
      </c>
      <c r="G12" s="92" t="e">
        <f>EDATE(G3,-1)-14</f>
        <v>#VALUE!</v>
      </c>
      <c r="H12" s="43" t="s">
        <v>12</v>
      </c>
      <c r="I12" s="29" t="s">
        <v>9</v>
      </c>
      <c r="J12" s="30" t="s">
        <v>16</v>
      </c>
      <c r="K12" s="30"/>
      <c r="L12" s="31"/>
      <c r="M12" s="32" t="s">
        <v>5</v>
      </c>
      <c r="N12" s="30"/>
      <c r="O12" s="33"/>
      <c r="P12" s="37" t="s">
        <v>3</v>
      </c>
      <c r="Q12" s="35" t="s">
        <v>3</v>
      </c>
      <c r="R12" s="36"/>
      <c r="S12" s="35"/>
      <c r="T12" s="33" t="s">
        <v>3</v>
      </c>
      <c r="V12" s="4"/>
    </row>
    <row r="13" spans="2:22" s="3" customFormat="1" ht="22.5" x14ac:dyDescent="0.55000000000000004">
      <c r="B13" s="65">
        <v>4</v>
      </c>
      <c r="C13" s="66" t="str">
        <f>E4&amp;"-HMST-01"</f>
        <v>XX-HMST-01</v>
      </c>
      <c r="D13" s="131" t="s">
        <v>45</v>
      </c>
      <c r="E13" s="69" t="str">
        <f>"HMST Input Form for "&amp;E3</f>
        <v>HMST Input Form for XXXXXX</v>
      </c>
      <c r="F13" s="60" t="str">
        <f>"To assess hazard of liquid, gas or powder included in "&amp;E3</f>
        <v>To assess hazard of liquid, gas or powder included in XXXXXX</v>
      </c>
      <c r="G13" s="92" t="e">
        <f>EDATE(G3,-1)-14</f>
        <v>#VALUE!</v>
      </c>
      <c r="H13" s="43" t="s">
        <v>12</v>
      </c>
      <c r="I13" s="29"/>
      <c r="J13" s="30"/>
      <c r="K13" s="30"/>
      <c r="L13" s="31"/>
      <c r="M13" s="32"/>
      <c r="N13" s="30"/>
      <c r="O13" s="33"/>
      <c r="P13" s="37" t="s">
        <v>3</v>
      </c>
      <c r="Q13" s="35" t="s">
        <v>3</v>
      </c>
      <c r="R13" s="36" t="s">
        <v>3</v>
      </c>
      <c r="S13" s="35" t="s">
        <v>3</v>
      </c>
      <c r="T13" s="33" t="s">
        <v>3</v>
      </c>
      <c r="V13" s="4"/>
    </row>
    <row r="14" spans="2:22" s="3" customFormat="1" ht="22.5" x14ac:dyDescent="0.55000000000000004">
      <c r="B14" s="65">
        <v>5</v>
      </c>
      <c r="C14" s="66" t="str">
        <f>E4&amp;"-AD-01"</f>
        <v>XX-AD-01</v>
      </c>
      <c r="D14" s="130" t="s">
        <v>45</v>
      </c>
      <c r="E14" s="68" t="str">
        <f>"Assembly Drawing for "&amp;E3</f>
        <v>Assembly Drawing for XXXXXX</v>
      </c>
      <c r="F14" s="12" t="str">
        <f>"To show the assembly drawing of "&amp;E3</f>
        <v>To show the assembly drawing of XXXXXX</v>
      </c>
      <c r="G14" s="92" t="e">
        <f>EDATE(G3,-1)-14</f>
        <v>#VALUE!</v>
      </c>
      <c r="H14" s="43" t="s">
        <v>12</v>
      </c>
      <c r="I14" s="29"/>
      <c r="J14" s="30"/>
      <c r="K14" s="30"/>
      <c r="L14" s="31"/>
      <c r="M14" s="32" t="s">
        <v>5</v>
      </c>
      <c r="N14" s="30"/>
      <c r="O14" s="33" t="s">
        <v>16</v>
      </c>
      <c r="P14" s="37" t="s">
        <v>3</v>
      </c>
      <c r="Q14" s="35" t="s">
        <v>3</v>
      </c>
      <c r="R14" s="36"/>
      <c r="S14" s="35"/>
      <c r="T14" s="33" t="s">
        <v>3</v>
      </c>
      <c r="V14" s="4"/>
    </row>
    <row r="15" spans="2:22" s="3" customFormat="1" ht="22.5" x14ac:dyDescent="0.55000000000000004">
      <c r="B15" s="65">
        <v>6</v>
      </c>
      <c r="C15" s="70" t="str">
        <f>E4&amp;"-FRC-01"</f>
        <v>XX-FRC-01</v>
      </c>
      <c r="D15" s="131" t="s">
        <v>45</v>
      </c>
      <c r="E15" s="71" t="str">
        <f>"Franchise Criteria Check Sheet for "&amp;E3</f>
        <v>Franchise Criteria Check Sheet for XXXXXX</v>
      </c>
      <c r="F15" s="61" t="str">
        <f>"To assess safety level of "&amp;E3</f>
        <v>To assess safety level of XXXXXX</v>
      </c>
      <c r="G15" s="92" t="e">
        <f>EDATE(G3,-1)-14</f>
        <v>#VALUE!</v>
      </c>
      <c r="H15" s="42" t="s">
        <v>12</v>
      </c>
      <c r="I15" s="21"/>
      <c r="J15" s="22"/>
      <c r="K15" s="22"/>
      <c r="L15" s="23"/>
      <c r="M15" s="24"/>
      <c r="N15" s="22"/>
      <c r="O15" s="25"/>
      <c r="P15" s="26" t="s">
        <v>3</v>
      </c>
      <c r="Q15" s="27" t="s">
        <v>3</v>
      </c>
      <c r="R15" s="59" t="s">
        <v>3</v>
      </c>
      <c r="S15" s="27" t="s">
        <v>3</v>
      </c>
      <c r="T15" s="25" t="s">
        <v>3</v>
      </c>
      <c r="V15" s="4"/>
    </row>
    <row r="16" spans="2:22" s="3" customFormat="1" ht="54" x14ac:dyDescent="0.55000000000000004">
      <c r="B16" s="65">
        <v>7</v>
      </c>
      <c r="C16" s="66" t="str">
        <f>E4&amp;"-FCE-01"</f>
        <v>XX-FCE-01</v>
      </c>
      <c r="D16" s="130" t="s">
        <v>45</v>
      </c>
      <c r="E16" s="68" t="str">
        <f>"Fracture Control Evaluation Form for "&amp;E3&amp;" for Phase 0/I/II"</f>
        <v>Fracture Control Evaluation Form for XXXXXX for Phase 0/I/II</v>
      </c>
      <c r="F16" s="12" t="str">
        <f>"To show the verification result of "&amp;E3&amp;" regarding to the each requirement of JMX-2012694 Structure Verification and Fracture Control Plan for JAXA Selected Small Satellite Released from J-SSOD for SFCB Phase 012."</f>
        <v>To show the verification result of XXXXXX regarding to the each requirement of JMX-2012694 Structure Verification and Fracture Control Plan for JAXA Selected Small Satellite Released from J-SSOD for SFCB Phase 012.</v>
      </c>
      <c r="G16" s="92" t="e">
        <f>EDATE(G3,-1)-14</f>
        <v>#VALUE!</v>
      </c>
      <c r="H16" s="43" t="s">
        <v>12</v>
      </c>
      <c r="I16" s="29"/>
      <c r="J16" s="30"/>
      <c r="K16" s="30"/>
      <c r="L16" s="31"/>
      <c r="M16" s="32" t="s">
        <v>5</v>
      </c>
      <c r="N16" s="30"/>
      <c r="O16" s="33" t="s">
        <v>16</v>
      </c>
      <c r="P16" s="37" t="s">
        <v>3</v>
      </c>
      <c r="Q16" s="35" t="s">
        <v>3</v>
      </c>
      <c r="R16" s="36"/>
      <c r="S16" s="35"/>
      <c r="T16" s="33" t="s">
        <v>3</v>
      </c>
      <c r="V16" s="4"/>
    </row>
    <row r="17" spans="2:22" s="3" customFormat="1" ht="36" x14ac:dyDescent="0.55000000000000004">
      <c r="B17" s="65">
        <v>8</v>
      </c>
      <c r="C17" s="70" t="str">
        <f>E4&amp;"-SAR-01"</f>
        <v>XX-SAR-01</v>
      </c>
      <c r="D17" s="129" t="s">
        <v>45</v>
      </c>
      <c r="E17" s="72" t="str">
        <f>E3&amp;" Flight Safety Assessment Report for Phase 0/I/II"</f>
        <v>XXXXXX Flight Safety Assessment Report for Phase 0/I/II</v>
      </c>
      <c r="F17" s="10" t="str">
        <f>"To show compliance with ISS safety requirement and verification of "&amp;E3&amp;" 1 for Safety review panel 012"</f>
        <v>To show compliance with ISS safety requirement and verification of XXXXXX 1 for Safety review panel 012</v>
      </c>
      <c r="G17" s="92" t="e">
        <f>EDATE(G3,-1)</f>
        <v>#VALUE!</v>
      </c>
      <c r="H17" s="42" t="s">
        <v>13</v>
      </c>
      <c r="I17" s="21"/>
      <c r="J17" s="22"/>
      <c r="K17" s="22"/>
      <c r="L17" s="23"/>
      <c r="M17" s="24"/>
      <c r="N17" s="22"/>
      <c r="O17" s="25"/>
      <c r="P17" s="26" t="s">
        <v>9</v>
      </c>
      <c r="Q17" s="27" t="s">
        <v>16</v>
      </c>
      <c r="R17" s="28"/>
      <c r="S17" s="27"/>
      <c r="T17" s="25" t="s">
        <v>3</v>
      </c>
      <c r="V17" s="4"/>
    </row>
    <row r="18" spans="2:22" s="3" customFormat="1" ht="22.5" x14ac:dyDescent="0.55000000000000004">
      <c r="B18" s="65">
        <v>9</v>
      </c>
      <c r="C18" s="66" t="str">
        <f>E4&amp;"-STD-01"</f>
        <v>XX-STD-01</v>
      </c>
      <c r="D18" s="130" t="s">
        <v>45</v>
      </c>
      <c r="E18" s="68" t="str">
        <f>"Standard Hazard Report of "&amp;E3</f>
        <v>Standard Hazard Report of XXXXXX</v>
      </c>
      <c r="F18" s="12" t="str">
        <f>"To show control and verification result of "&amp;E3&amp;" regarding to general hazards."</f>
        <v>To show control and verification result of XXXXXX regarding to general hazards.</v>
      </c>
      <c r="G18" s="92" t="e">
        <f>EDATE(G3,-1)</f>
        <v>#VALUE!</v>
      </c>
      <c r="H18" s="43" t="s">
        <v>12</v>
      </c>
      <c r="I18" s="29"/>
      <c r="J18" s="30"/>
      <c r="K18" s="30"/>
      <c r="L18" s="31"/>
      <c r="M18" s="32"/>
      <c r="N18" s="30"/>
      <c r="O18" s="33"/>
      <c r="P18" s="37" t="s">
        <v>16</v>
      </c>
      <c r="Q18" s="35" t="s">
        <v>16</v>
      </c>
      <c r="R18" s="36" t="s">
        <v>3</v>
      </c>
      <c r="S18" s="35" t="s">
        <v>16</v>
      </c>
      <c r="T18" s="33" t="s">
        <v>3</v>
      </c>
      <c r="V18" s="4"/>
    </row>
    <row r="19" spans="2:22" s="3" customFormat="1" ht="36" x14ac:dyDescent="0.55000000000000004">
      <c r="B19" s="65">
        <v>10</v>
      </c>
      <c r="C19" s="66" t="str">
        <f>E4&amp;"-UNQ-01"</f>
        <v>XX-UNQ-01</v>
      </c>
      <c r="D19" s="130" t="s">
        <v>45</v>
      </c>
      <c r="E19" s="68" t="str">
        <f>"Unique Hazard Report of "&amp;E3&amp;" Structure Failure"</f>
        <v>Unique Hazard Report of XXXXXX Structure Failure</v>
      </c>
      <c r="F19" s="12" t="str">
        <f>"To show control and verification result of "&amp;E3&amp;" regarding to specific structure breakage hazard."</f>
        <v>To show control and verification result of XXXXXX regarding to specific structure breakage hazard.</v>
      </c>
      <c r="G19" s="92" t="e">
        <f>EDATE(G3,-1)</f>
        <v>#VALUE!</v>
      </c>
      <c r="H19" s="43" t="s">
        <v>12</v>
      </c>
      <c r="I19" s="29"/>
      <c r="J19" s="30"/>
      <c r="K19" s="30" t="s">
        <v>16</v>
      </c>
      <c r="L19" s="31"/>
      <c r="M19" s="32"/>
      <c r="N19" s="30"/>
      <c r="O19" s="33"/>
      <c r="P19" s="37" t="s">
        <v>9</v>
      </c>
      <c r="Q19" s="35" t="s">
        <v>16</v>
      </c>
      <c r="R19" s="36" t="s">
        <v>3</v>
      </c>
      <c r="S19" s="35" t="s">
        <v>16</v>
      </c>
      <c r="T19" s="33" t="s">
        <v>3</v>
      </c>
      <c r="V19" s="4"/>
    </row>
    <row r="20" spans="2:22" s="3" customFormat="1" ht="36" x14ac:dyDescent="0.55000000000000004">
      <c r="B20" s="65">
        <v>11</v>
      </c>
      <c r="C20" s="66" t="str">
        <f>E4&amp;"-UNQ-02"</f>
        <v>XX-UNQ-02</v>
      </c>
      <c r="D20" s="130" t="s">
        <v>45</v>
      </c>
      <c r="E20" s="68" t="str">
        <f>"Unique Hazard Report of "&amp;E3&amp;" Battery Leakage/Rupture"</f>
        <v>Unique Hazard Report of XXXXXX Battery Leakage/Rupture</v>
      </c>
      <c r="F20" s="12" t="str">
        <f>"To show control and verification result result of "&amp;E3&amp;" regarding to specific battery failure hazard."</f>
        <v>To show control and verification result result of XXXXXX regarding to specific battery failure hazard.</v>
      </c>
      <c r="G20" s="92" t="e">
        <f>EDATE(G3,-1)</f>
        <v>#VALUE!</v>
      </c>
      <c r="H20" s="43" t="s">
        <v>12</v>
      </c>
      <c r="I20" s="29"/>
      <c r="J20" s="30"/>
      <c r="K20" s="30"/>
      <c r="L20" s="31"/>
      <c r="M20" s="32"/>
      <c r="N20" s="30"/>
      <c r="O20" s="33"/>
      <c r="P20" s="37" t="s">
        <v>3</v>
      </c>
      <c r="Q20" s="35" t="s">
        <v>16</v>
      </c>
      <c r="R20" s="36" t="s">
        <v>9</v>
      </c>
      <c r="S20" s="35" t="s">
        <v>16</v>
      </c>
      <c r="T20" s="33" t="s">
        <v>3</v>
      </c>
      <c r="V20" s="4"/>
    </row>
    <row r="21" spans="2:22" s="3" customFormat="1" ht="36" x14ac:dyDescent="0.55000000000000004">
      <c r="B21" s="65">
        <v>12</v>
      </c>
      <c r="C21" s="66" t="str">
        <f>E4&amp;"-UNQ-03"</f>
        <v>XX-UNQ-03</v>
      </c>
      <c r="D21" s="130" t="s">
        <v>45</v>
      </c>
      <c r="E21" s="68" t="str">
        <f>"Unique Hazard Report of "&amp;E3&amp;" Antenna Deployment"</f>
        <v>Unique Hazard Report of XXXXXX Antenna Deployment</v>
      </c>
      <c r="F21" s="12" t="str">
        <f>"To show control and verification result of "&amp;E3&amp;"regarding to specific antenna inadvertently deployment hazard."</f>
        <v>To show control and verification result of XXXXXXregarding to specific antenna inadvertently deployment hazard.</v>
      </c>
      <c r="G21" s="92" t="e">
        <f>EDATE(G3,-1)</f>
        <v>#VALUE!</v>
      </c>
      <c r="H21" s="43" t="s">
        <v>12</v>
      </c>
      <c r="I21" s="29"/>
      <c r="J21" s="30"/>
      <c r="K21" s="30"/>
      <c r="L21" s="31"/>
      <c r="M21" s="32"/>
      <c r="N21" s="30"/>
      <c r="O21" s="33"/>
      <c r="P21" s="37" t="s">
        <v>3</v>
      </c>
      <c r="Q21" s="35" t="s">
        <v>16</v>
      </c>
      <c r="R21" s="36" t="s">
        <v>3</v>
      </c>
      <c r="S21" s="35" t="s">
        <v>16</v>
      </c>
      <c r="T21" s="33" t="s">
        <v>3</v>
      </c>
      <c r="V21" s="4"/>
    </row>
    <row r="22" spans="2:22" s="3" customFormat="1" ht="72" x14ac:dyDescent="0.55000000000000004">
      <c r="B22" s="73">
        <v>13</v>
      </c>
      <c r="C22" s="74" t="str">
        <f>E4&amp;"-FCE-02"</f>
        <v>XX-FCE-02</v>
      </c>
      <c r="D22" s="132" t="s">
        <v>45</v>
      </c>
      <c r="E22" s="75" t="str">
        <f>"Fracture Control Evaluation Form for "&amp;E3&amp;"  for Phase III"</f>
        <v>Fracture Control Evaluation Form for XXXXXX  for Phase III</v>
      </c>
      <c r="F22" s="11" t="str">
        <f>"To show the verification result of "&amp;E3&amp;" regarding to the each requirement of JMX-2012694 Structure Verification and Fracture Control Plan for JAXA Selected Small Satellite Released from J-SSOD for SFCB Phase 3. This document is updated from "&amp;E4&amp;"-FCE-01(Φ012)"</f>
        <v>To show the verification result of XXXXXX regarding to the each requirement of JMX-2012694 Structure Verification and Fracture Control Plan for JAXA Selected Small Satellite Released from J-SSOD for SFCB Phase 3. This document is updated from XX-FCE-01(Φ012)</v>
      </c>
      <c r="G22" s="92" t="e">
        <f>EDATE(G4,-1)</f>
        <v>#VALUE!</v>
      </c>
      <c r="H22" s="43" t="s">
        <v>12</v>
      </c>
      <c r="I22" s="29"/>
      <c r="J22" s="30"/>
      <c r="K22" s="30"/>
      <c r="L22" s="31"/>
      <c r="M22" s="32" t="s">
        <v>3</v>
      </c>
      <c r="N22" s="30"/>
      <c r="O22" s="33" t="s">
        <v>16</v>
      </c>
      <c r="P22" s="37"/>
      <c r="Q22" s="35"/>
      <c r="R22" s="36"/>
      <c r="S22" s="35" t="s">
        <v>3</v>
      </c>
      <c r="T22" s="33" t="s">
        <v>3</v>
      </c>
      <c r="V22" s="4"/>
    </row>
    <row r="23" spans="2:22" s="3" customFormat="1" ht="36" x14ac:dyDescent="0.55000000000000004">
      <c r="B23" s="73">
        <v>14</v>
      </c>
      <c r="C23" s="76" t="str">
        <f>E4&amp;"-SAR-02"</f>
        <v>XX-SAR-02</v>
      </c>
      <c r="D23" s="132" t="s">
        <v>45</v>
      </c>
      <c r="E23" s="75" t="str">
        <f>E3&amp;" Flight Safety Assessment Report for Phase III"</f>
        <v>XXXXXX Flight Safety Assessment Report for Phase III</v>
      </c>
      <c r="F23" s="11" t="str">
        <f>"To show compliance with ISS safety requirement and verification of "&amp;E3&amp;" 1 for Safety review panel 3. This document is updated from "&amp;E4&amp;"-FSAR-01(Φ012)"</f>
        <v>To show compliance with ISS safety requirement and verification of XXXXXX 1 for Safety review panel 3. This document is updated from XX-FSAR-01(Φ012)</v>
      </c>
      <c r="G23" s="92" t="e">
        <f>EDATE(G4,-1)</f>
        <v>#VALUE!</v>
      </c>
      <c r="H23" s="43" t="s">
        <v>12</v>
      </c>
      <c r="I23" s="29"/>
      <c r="J23" s="30"/>
      <c r="K23" s="30"/>
      <c r="L23" s="31"/>
      <c r="M23" s="32"/>
      <c r="N23" s="30"/>
      <c r="O23" s="33"/>
      <c r="P23" s="34"/>
      <c r="Q23" s="35"/>
      <c r="R23" s="36" t="s">
        <v>9</v>
      </c>
      <c r="S23" s="35" t="s">
        <v>16</v>
      </c>
      <c r="T23" s="33" t="s">
        <v>3</v>
      </c>
      <c r="V23" s="4"/>
    </row>
    <row r="24" spans="2:22" s="3" customFormat="1" ht="54" x14ac:dyDescent="0.55000000000000004">
      <c r="B24" s="73">
        <v>15</v>
      </c>
      <c r="C24" s="76" t="str">
        <f>E4&amp;"-VTL-01"</f>
        <v>XX-VTL-01</v>
      </c>
      <c r="D24" s="132" t="s">
        <v>45</v>
      </c>
      <c r="E24" s="75" t="s">
        <v>33</v>
      </c>
      <c r="F24" s="11" t="str">
        <f>"To show the safety verification which can not be closed at Safety Review Panel. (For example, to confirm if "&amp;E3&amp;" is installed per the approved packing requirement before transporting to launch site"</f>
        <v>To show the safety verification which can not be closed at Safety Review Panel. (For example, to confirm if XXXXXX is installed per the approved packing requirement before transporting to launch site</v>
      </c>
      <c r="G24" s="92" t="e">
        <f>EDATE(G4,-1)</f>
        <v>#VALUE!</v>
      </c>
      <c r="H24" s="43" t="s">
        <v>12</v>
      </c>
      <c r="I24" s="29"/>
      <c r="J24" s="30"/>
      <c r="K24" s="30"/>
      <c r="L24" s="31"/>
      <c r="M24" s="32" t="s">
        <v>5</v>
      </c>
      <c r="N24" s="30"/>
      <c r="O24" s="33"/>
      <c r="P24" s="34"/>
      <c r="Q24" s="35"/>
      <c r="R24" s="36" t="s">
        <v>3</v>
      </c>
      <c r="S24" s="35"/>
      <c r="T24" s="33" t="s">
        <v>3</v>
      </c>
      <c r="V24" s="4"/>
    </row>
    <row r="25" spans="2:22" s="3" customFormat="1" ht="36" x14ac:dyDescent="0.55000000000000004">
      <c r="B25" s="73">
        <v>16</v>
      </c>
      <c r="C25" s="76" t="str">
        <f>E4&amp;"-FREQ-01"</f>
        <v>XX-FREQ-01</v>
      </c>
      <c r="D25" s="132" t="s">
        <v>45</v>
      </c>
      <c r="E25" s="75" t="str">
        <f>"JSC Frequency Authorization Input Form for "&amp;E3</f>
        <v>JSC Frequency Authorization Input Form for XXXXXX</v>
      </c>
      <c r="F25" s="11" t="str">
        <f>"To show the data (size, mass etc.) of "&amp;E8&amp;" to confirm that "&amp;E8&amp;" meets the each requirement of JX-ESPC-101133 JEM Payload Accommodation Handbook Vol.8"</f>
        <v>To show the data (size, mass etc.) of  to confirm that  meets the each requirement of JX-ESPC-101133 JEM Payload Accommodation Handbook Vol.8</v>
      </c>
      <c r="G25" s="92" t="e">
        <f>G4-14</f>
        <v>#VALUE!</v>
      </c>
      <c r="H25" s="43" t="s">
        <v>12</v>
      </c>
      <c r="I25" s="29"/>
      <c r="J25" s="30"/>
      <c r="K25" s="30"/>
      <c r="L25" s="31"/>
      <c r="M25" s="32" t="s">
        <v>3</v>
      </c>
      <c r="N25" s="30"/>
      <c r="O25" s="33" t="s">
        <v>3</v>
      </c>
      <c r="P25" s="34"/>
      <c r="Q25" s="35"/>
      <c r="R25" s="36" t="s">
        <v>3</v>
      </c>
      <c r="S25" s="35" t="s">
        <v>3</v>
      </c>
      <c r="T25" s="33" t="s">
        <v>3</v>
      </c>
      <c r="V25" s="4"/>
    </row>
    <row r="26" spans="2:22" s="3" customFormat="1" ht="22.5" x14ac:dyDescent="0.55000000000000004">
      <c r="B26" s="78">
        <v>17</v>
      </c>
      <c r="C26" s="79" t="str">
        <f>E4&amp;"-AP-01"</f>
        <v>XX-AP-01</v>
      </c>
      <c r="D26" s="132" t="s">
        <v>45</v>
      </c>
      <c r="E26" s="80" t="str">
        <f>"Assembly Procedure for "&amp;E3</f>
        <v>Assembly Procedure for XXXXXX</v>
      </c>
      <c r="F26" s="81" t="str">
        <f>"To show the procedure to assemble "&amp;E3</f>
        <v>To show the procedure to assemble XXXXXX</v>
      </c>
      <c r="G26" s="92" t="e">
        <f>G4-14</f>
        <v>#VALUE!</v>
      </c>
      <c r="H26" s="43" t="s">
        <v>12</v>
      </c>
      <c r="I26" s="29"/>
      <c r="J26" s="30"/>
      <c r="K26" s="30"/>
      <c r="L26" s="31"/>
      <c r="M26" s="32" t="s">
        <v>5</v>
      </c>
      <c r="N26" s="30"/>
      <c r="O26" s="33"/>
      <c r="P26" s="34"/>
      <c r="Q26" s="35"/>
      <c r="R26" s="36" t="s">
        <v>3</v>
      </c>
      <c r="S26" s="35" t="s">
        <v>3</v>
      </c>
      <c r="T26" s="33" t="s">
        <v>3</v>
      </c>
      <c r="V26" s="4"/>
    </row>
    <row r="27" spans="2:22" s="3" customFormat="1" ht="54" x14ac:dyDescent="0.55000000000000004">
      <c r="B27" s="73">
        <v>18</v>
      </c>
      <c r="C27" s="76" t="str">
        <f>E4&amp;"-IVR-01"</f>
        <v>XX-IVR-01</v>
      </c>
      <c r="D27" s="132" t="s">
        <v>45</v>
      </c>
      <c r="E27" s="75" t="str">
        <f>"J-SSOD &amp; "&amp;E3&amp;" Interface Verification Record"</f>
        <v>J-SSOD &amp; XXXXXX Interface Verification Record</v>
      </c>
      <c r="F27" s="11" t="str">
        <f>"To show the data (size, mass etc.) of "&amp;E3&amp;" to confirm that "&amp;E3&amp;" meets the each requirement of JX-ESPC-101133 JEM Payload Accommodation Handbook Vol.8"</f>
        <v>To show the data (size, mass etc.) of XXXXXX to confirm that XXXXXX meets the each requirement of JX-ESPC-101133 JEM Payload Accommodation Handbook Vol.8</v>
      </c>
      <c r="G27" s="92" t="e">
        <f>G4-14</f>
        <v>#VALUE!</v>
      </c>
      <c r="H27" s="43" t="s">
        <v>12</v>
      </c>
      <c r="I27" s="29"/>
      <c r="J27" s="30"/>
      <c r="K27" s="30"/>
      <c r="L27" s="31"/>
      <c r="M27" s="32" t="s">
        <v>3</v>
      </c>
      <c r="N27" s="30"/>
      <c r="O27" s="33" t="s">
        <v>16</v>
      </c>
      <c r="P27" s="34"/>
      <c r="Q27" s="35"/>
      <c r="R27" s="36" t="s">
        <v>3</v>
      </c>
      <c r="S27" s="35" t="s">
        <v>3</v>
      </c>
      <c r="T27" s="33" t="s">
        <v>3</v>
      </c>
      <c r="V27" s="4"/>
    </row>
    <row r="28" spans="2:22" s="3" customFormat="1" ht="36" x14ac:dyDescent="0.55000000000000004">
      <c r="B28" s="73">
        <v>19</v>
      </c>
      <c r="C28" s="76" t="str">
        <f>E4&amp;"-FCR-01"</f>
        <v>XX-FCR-01</v>
      </c>
      <c r="D28" s="132" t="s">
        <v>45</v>
      </c>
      <c r="E28" s="75" t="str">
        <f>"Fit Check Report for "&amp;E3</f>
        <v>Fit Check Report for XXXXXX</v>
      </c>
      <c r="F28" s="11" t="str">
        <f>"To show the result of fit check test of "&amp;E3&amp;" which is conducted to confirm that "&amp;E3&amp;" is installed to J-SSOD Fit Check Case smoothly."</f>
        <v>To show the result of fit check test of XXXXXX which is conducted to confirm that XXXXXX is installed to J-SSOD Fit Check Case smoothly.</v>
      </c>
      <c r="G28" s="92" t="e">
        <f>G4-14</f>
        <v>#VALUE!</v>
      </c>
      <c r="H28" s="43" t="s">
        <v>12</v>
      </c>
      <c r="I28" s="29"/>
      <c r="J28" s="30"/>
      <c r="K28" s="30"/>
      <c r="L28" s="31"/>
      <c r="M28" s="32"/>
      <c r="N28" s="30"/>
      <c r="O28" s="33"/>
      <c r="P28" s="34"/>
      <c r="Q28" s="35"/>
      <c r="R28" s="36" t="s">
        <v>9</v>
      </c>
      <c r="S28" s="35"/>
      <c r="T28" s="33" t="s">
        <v>3</v>
      </c>
      <c r="V28" s="4"/>
    </row>
    <row r="29" spans="2:22" s="3" customFormat="1" ht="36" x14ac:dyDescent="0.55000000000000004">
      <c r="B29" s="73">
        <v>20</v>
      </c>
      <c r="C29" s="76" t="str">
        <f>E4&amp;"-IFTR-01"</f>
        <v>XX-IFTR-01</v>
      </c>
      <c r="D29" s="132" t="s">
        <v>45</v>
      </c>
      <c r="E29" s="75" t="str">
        <f>"Inhibit Function Test report for "&amp;E3</f>
        <v>Inhibit Function Test report for XXXXXX</v>
      </c>
      <c r="F29" s="11" t="str">
        <f>"To show the result of inhibit function test of "&amp;E3&amp;" which is conducted to confirm that inhibit (deployment switch etc)can work correctly"</f>
        <v>To show the result of inhibit function test of XXXXXX which is conducted to confirm that inhibit (deployment switch etc)can work correctly</v>
      </c>
      <c r="G29" s="92" t="e">
        <f>G4-14</f>
        <v>#VALUE!</v>
      </c>
      <c r="H29" s="43" t="s">
        <v>12</v>
      </c>
      <c r="I29" s="29"/>
      <c r="J29" s="30"/>
      <c r="K29" s="30"/>
      <c r="L29" s="31"/>
      <c r="M29" s="32"/>
      <c r="N29" s="30" t="s">
        <v>16</v>
      </c>
      <c r="O29" s="33" t="s">
        <v>16</v>
      </c>
      <c r="P29" s="34"/>
      <c r="Q29" s="35"/>
      <c r="R29" s="36" t="s">
        <v>3</v>
      </c>
      <c r="S29" s="35"/>
      <c r="T29" s="33" t="s">
        <v>3</v>
      </c>
      <c r="V29" s="4"/>
    </row>
    <row r="30" spans="2:22" s="3" customFormat="1" ht="72" x14ac:dyDescent="0.55000000000000004">
      <c r="B30" s="73">
        <v>21</v>
      </c>
      <c r="C30" s="76" t="str">
        <f>E4&amp;"-AD&amp;RFT-01"</f>
        <v>XX-AD&amp;RFT-01</v>
      </c>
      <c r="D30" s="132" t="s">
        <v>45</v>
      </c>
      <c r="E30" s="75" t="str">
        <f>"Antenna Deployment and RF transmission Test Report for "&amp;E3</f>
        <v>Antenna Deployment and RF transmission Test Report for XXXXXX</v>
      </c>
      <c r="F30" s="11" t="str">
        <f>"To show the result of Antenna Deployment and RF transmission Test of "&amp;E3&amp;" which is conducted to confirm that timer can work correctly and antenna deployment and RF transmission do not occur within 30 minutest at minimum after deployment switches are activated."</f>
        <v>To show the result of Antenna Deployment and RF transmission Test of XXXXXX which is conducted to confirm that timer can work correctly and antenna deployment and RF transmission do not occur within 30 minutest at minimum after deployment switches are activated.</v>
      </c>
      <c r="G30" s="92" t="e">
        <f>G4-14</f>
        <v>#VALUE!</v>
      </c>
      <c r="H30" s="43" t="s">
        <v>12</v>
      </c>
      <c r="I30" s="29"/>
      <c r="J30" s="30"/>
      <c r="K30" s="30"/>
      <c r="L30" s="31"/>
      <c r="M30" s="32"/>
      <c r="N30" s="30"/>
      <c r="O30" s="33"/>
      <c r="P30" s="34"/>
      <c r="Q30" s="35"/>
      <c r="R30" s="36" t="s">
        <v>3</v>
      </c>
      <c r="S30" s="35"/>
      <c r="T30" s="33" t="s">
        <v>3</v>
      </c>
      <c r="V30" s="4"/>
    </row>
    <row r="31" spans="2:22" s="3" customFormat="1" ht="36" x14ac:dyDescent="0.55000000000000004">
      <c r="B31" s="73">
        <v>22</v>
      </c>
      <c r="C31" s="76" t="str">
        <f>E4&amp;"-SEIR-01"</f>
        <v>XX-SEIR-01</v>
      </c>
      <c r="D31" s="132" t="s">
        <v>45</v>
      </c>
      <c r="E31" s="75" t="str">
        <f>"Sharp Edge Inspection Report for "&amp;E3</f>
        <v>Sharp Edge Inspection Report for XXXXXX</v>
      </c>
      <c r="F31" s="11" t="str">
        <f>"To show the result of sharp edge inspection of "&amp;E3&amp;" which is conducted to confirm that the surface of "&amp;E3&amp;" accessed by crew does not have sharp edge."</f>
        <v>To show the result of sharp edge inspection of XXXXXX which is conducted to confirm that the surface of XXXXXX accessed by crew does not have sharp edge.</v>
      </c>
      <c r="G31" s="92" t="e">
        <f>G4-14</f>
        <v>#VALUE!</v>
      </c>
      <c r="H31" s="43" t="s">
        <v>12</v>
      </c>
      <c r="I31" s="29"/>
      <c r="J31" s="30"/>
      <c r="K31" s="30"/>
      <c r="L31" s="31" t="s">
        <v>16</v>
      </c>
      <c r="M31" s="32"/>
      <c r="N31" s="30"/>
      <c r="O31" s="33"/>
      <c r="P31" s="34"/>
      <c r="Q31" s="35"/>
      <c r="R31" s="36" t="s">
        <v>3</v>
      </c>
      <c r="S31" s="35"/>
      <c r="T31" s="33" t="s">
        <v>3</v>
      </c>
      <c r="V31" s="4"/>
    </row>
    <row r="32" spans="2:22" s="3" customFormat="1" ht="54" x14ac:dyDescent="0.55000000000000004">
      <c r="B32" s="73">
        <v>23</v>
      </c>
      <c r="C32" s="76" t="str">
        <f>E4&amp;"-BVR-01"</f>
        <v>XX-BVR-01</v>
      </c>
      <c r="D32" s="132" t="s">
        <v>45</v>
      </c>
      <c r="E32" s="77" t="str">
        <f>"Battery Verification Report for "&amp;E3&amp;" "</f>
        <v xml:space="preserve">Battery Verification Report for XXXXXX </v>
      </c>
      <c r="F32" s="11" t="str">
        <f>"To show the result of battery verification of "&amp;E3&amp;" which is conducted to confirm that battery characteristics does not change due to environment test (Random Vibration Test, Vacuum Test )"</f>
        <v>To show the result of battery verification of XXXXXX which is conducted to confirm that battery characteristics does not change due to environment test (Random Vibration Test, Vacuum Test )</v>
      </c>
      <c r="G32" s="92" t="e">
        <f>G4-14</f>
        <v>#VALUE!</v>
      </c>
      <c r="H32" s="43" t="s">
        <v>12</v>
      </c>
      <c r="I32" s="29"/>
      <c r="J32" s="30"/>
      <c r="K32" s="30"/>
      <c r="L32" s="31"/>
      <c r="M32" s="32"/>
      <c r="N32" s="30" t="s">
        <v>16</v>
      </c>
      <c r="O32" s="33"/>
      <c r="P32" s="34"/>
      <c r="Q32" s="35"/>
      <c r="R32" s="36" t="s">
        <v>3</v>
      </c>
      <c r="S32" s="35"/>
      <c r="T32" s="33" t="s">
        <v>3</v>
      </c>
      <c r="V32" s="4"/>
    </row>
    <row r="33" spans="2:22" s="3" customFormat="1" ht="36" x14ac:dyDescent="0.55000000000000004">
      <c r="B33" s="73">
        <v>24</v>
      </c>
      <c r="C33" s="76" t="str">
        <f>E4&amp;"-VT-01"</f>
        <v>XX-VT-01</v>
      </c>
      <c r="D33" s="132" t="s">
        <v>45</v>
      </c>
      <c r="E33" s="75" t="str">
        <f>"Vibration Test Report for "&amp;E3</f>
        <v>Vibration Test Report for XXXXXX</v>
      </c>
      <c r="F33" s="11" t="str">
        <f>"To show the result of Vibration Test of "&amp;E3&amp;" which is conducted to confirm that "&amp;E3&amp;" can withstand required vibration level."</f>
        <v>To show the result of Vibration Test of XXXXXX which is conducted to confirm that XXXXXX can withstand required vibration level.</v>
      </c>
      <c r="G33" s="92" t="e">
        <f>G4-14</f>
        <v>#VALUE!</v>
      </c>
      <c r="H33" s="43" t="s">
        <v>12</v>
      </c>
      <c r="I33" s="29"/>
      <c r="J33" s="30"/>
      <c r="K33" s="30"/>
      <c r="L33" s="31"/>
      <c r="M33" s="32" t="s">
        <v>3</v>
      </c>
      <c r="N33" s="30"/>
      <c r="O33" s="33"/>
      <c r="P33" s="34"/>
      <c r="Q33" s="35"/>
      <c r="R33" s="36" t="s">
        <v>3</v>
      </c>
      <c r="S33" s="35" t="s">
        <v>3</v>
      </c>
      <c r="T33" s="33" t="s">
        <v>3</v>
      </c>
      <c r="V33" s="4"/>
    </row>
    <row r="34" spans="2:22" s="3" customFormat="1" ht="36" x14ac:dyDescent="0.55000000000000004">
      <c r="B34" s="73">
        <v>25</v>
      </c>
      <c r="C34" s="76" t="str">
        <f>E4&amp;"-WTR-01"</f>
        <v>XX-WTR-01</v>
      </c>
      <c r="D34" s="133" t="s">
        <v>45</v>
      </c>
      <c r="E34" s="75" t="str">
        <f>"Wire Strength Test Report for "&amp;E3</f>
        <v>Wire Strength Test Report for XXXXXX</v>
      </c>
      <c r="F34" s="11" t="str">
        <f>"To show the result of Wire Strength Test Report of "&amp;E3&amp;" which is conducted to confirm that "&amp;E3&amp;" can withstand required stress."</f>
        <v>To show the result of Wire Strength Test Report of XXXXXX which is conducted to confirm that XXXXXX can withstand required stress.</v>
      </c>
      <c r="G34" s="94" t="e">
        <f>G4-14</f>
        <v>#VALUE!</v>
      </c>
      <c r="H34" s="43" t="s">
        <v>12</v>
      </c>
      <c r="I34" s="29"/>
      <c r="J34" s="30"/>
      <c r="K34" s="30"/>
      <c r="L34" s="31"/>
      <c r="M34" s="32" t="s">
        <v>5</v>
      </c>
      <c r="N34" s="30"/>
      <c r="O34" s="33"/>
      <c r="P34" s="34"/>
      <c r="Q34" s="35"/>
      <c r="R34" s="36" t="s">
        <v>9</v>
      </c>
      <c r="S34" s="35" t="s">
        <v>3</v>
      </c>
      <c r="T34" s="33" t="s">
        <v>3</v>
      </c>
      <c r="V34" s="4"/>
    </row>
    <row r="35" spans="2:22" s="3" customFormat="1" ht="22.5" x14ac:dyDescent="0.55000000000000004">
      <c r="B35" s="78">
        <v>80</v>
      </c>
      <c r="C35" s="79" t="s">
        <v>34</v>
      </c>
      <c r="D35" s="132" t="s">
        <v>45</v>
      </c>
      <c r="E35" s="100" t="s">
        <v>35</v>
      </c>
      <c r="F35" s="81" t="s">
        <v>36</v>
      </c>
      <c r="G35" s="92" t="e">
        <f>G4-14</f>
        <v>#VALUE!</v>
      </c>
      <c r="H35" s="42" t="s">
        <v>12</v>
      </c>
      <c r="I35" s="21"/>
      <c r="J35" s="22"/>
      <c r="K35" s="22"/>
      <c r="L35" s="23"/>
      <c r="M35" s="24"/>
      <c r="N35" s="22"/>
      <c r="O35" s="25"/>
      <c r="P35" s="101"/>
      <c r="Q35" s="27"/>
      <c r="R35" s="59" t="s">
        <v>3</v>
      </c>
      <c r="S35" s="27"/>
      <c r="T35" s="25" t="s">
        <v>3</v>
      </c>
      <c r="V35" s="4"/>
    </row>
    <row r="36" spans="2:22" s="3" customFormat="1" ht="22.5" x14ac:dyDescent="0.55000000000000004">
      <c r="B36" s="73">
        <v>81</v>
      </c>
      <c r="C36" s="76" t="s">
        <v>37</v>
      </c>
      <c r="D36" s="133" t="s">
        <v>45</v>
      </c>
      <c r="E36" s="75" t="s">
        <v>38</v>
      </c>
      <c r="F36" s="11" t="s">
        <v>39</v>
      </c>
      <c r="G36" s="94" t="e">
        <f>G4-14</f>
        <v>#VALUE!</v>
      </c>
      <c r="H36" s="43" t="s">
        <v>12</v>
      </c>
      <c r="I36" s="29"/>
      <c r="J36" s="30"/>
      <c r="K36" s="30"/>
      <c r="L36" s="31"/>
      <c r="M36" s="32"/>
      <c r="N36" s="30"/>
      <c r="O36" s="33"/>
      <c r="P36" s="34"/>
      <c r="Q36" s="35"/>
      <c r="R36" s="36" t="s">
        <v>3</v>
      </c>
      <c r="S36" s="35"/>
      <c r="T36" s="33" t="s">
        <v>3</v>
      </c>
      <c r="V36" s="4"/>
    </row>
    <row r="37" spans="2:22" s="3" customFormat="1" ht="54.5" thickBot="1" x14ac:dyDescent="0.6">
      <c r="B37" s="95">
        <v>82</v>
      </c>
      <c r="C37" s="96" t="s">
        <v>40</v>
      </c>
      <c r="D37" s="134" t="s">
        <v>45</v>
      </c>
      <c r="E37" s="97" t="s">
        <v>41</v>
      </c>
      <c r="F37" s="98" t="s">
        <v>42</v>
      </c>
      <c r="G37" s="99" t="e">
        <f>G4-14</f>
        <v>#VALUE!</v>
      </c>
      <c r="H37" s="82" t="s">
        <v>12</v>
      </c>
      <c r="I37" s="83"/>
      <c r="J37" s="84"/>
      <c r="K37" s="84"/>
      <c r="L37" s="85"/>
      <c r="M37" s="86"/>
      <c r="N37" s="84"/>
      <c r="O37" s="87"/>
      <c r="P37" s="88"/>
      <c r="Q37" s="89"/>
      <c r="R37" s="90" t="s">
        <v>3</v>
      </c>
      <c r="S37" s="89"/>
      <c r="T37" s="87" t="s">
        <v>3</v>
      </c>
      <c r="V37" s="4"/>
    </row>
    <row r="38" spans="2:22" s="3" customFormat="1" ht="22.5" x14ac:dyDescent="0.55000000000000004">
      <c r="C38" s="47"/>
      <c r="D38" s="49"/>
      <c r="E38" s="48"/>
      <c r="F38" s="49"/>
      <c r="G38" s="49"/>
      <c r="H38" s="44"/>
      <c r="I38" s="45"/>
      <c r="J38" s="45"/>
      <c r="K38" s="45"/>
      <c r="L38" s="45"/>
      <c r="M38" s="45"/>
      <c r="N38" s="45"/>
      <c r="O38" s="45"/>
      <c r="P38" s="45"/>
      <c r="Q38" s="46"/>
      <c r="R38" s="45"/>
      <c r="S38" s="46"/>
      <c r="T38" s="45"/>
      <c r="V38" s="4"/>
    </row>
    <row r="39" spans="2:22" x14ac:dyDescent="0.55000000000000004">
      <c r="P39" s="5"/>
      <c r="R39" s="5"/>
    </row>
    <row r="40" spans="2:22" x14ac:dyDescent="0.55000000000000004">
      <c r="C40" s="50"/>
      <c r="E40" s="1" t="s">
        <v>26</v>
      </c>
    </row>
    <row r="41" spans="2:22" x14ac:dyDescent="0.55000000000000004">
      <c r="C41" s="17"/>
      <c r="E41" s="1" t="s">
        <v>14</v>
      </c>
    </row>
    <row r="42" spans="2:22" x14ac:dyDescent="0.55000000000000004">
      <c r="C42" s="16"/>
      <c r="E42" s="1" t="s">
        <v>15</v>
      </c>
      <c r="P42" s="5"/>
      <c r="R42" s="5"/>
    </row>
  </sheetData>
  <mergeCells count="14">
    <mergeCell ref="B7:B8"/>
    <mergeCell ref="C7:C8"/>
    <mergeCell ref="E7:E8"/>
    <mergeCell ref="F7:F8"/>
    <mergeCell ref="Q7:Q8"/>
    <mergeCell ref="G7:G8"/>
    <mergeCell ref="D7:D8"/>
    <mergeCell ref="T7:T8"/>
    <mergeCell ref="H7:H8"/>
    <mergeCell ref="I7:L7"/>
    <mergeCell ref="M7:O7"/>
    <mergeCell ref="P7:P8"/>
    <mergeCell ref="R7:R8"/>
    <mergeCell ref="S7:S8"/>
  </mergeCells>
  <phoneticPr fontId="1"/>
  <pageMargins left="0.7" right="0.7" top="0.75" bottom="0.75" header="0.3" footer="0.3"/>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doc_list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2019-04-16T08:41:08Z</cp:lastPrinted>
  <dcterms:created xsi:type="dcterms:W3CDTF">2017-08-27T01:44:15Z</dcterms:created>
  <dcterms:modified xsi:type="dcterms:W3CDTF">2019-09-25T12:46:55Z</dcterms:modified>
</cp:coreProperties>
</file>